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980" yWindow="2430" windowWidth="10020" windowHeight="2415" firstSheet="1" activeTab="1"/>
  </bookViews>
  <sheets>
    <sheet name="GMD1andSampleAreas_metric" sheetId="3" r:id="rId1"/>
    <sheet name="GMD1andSampleAreas_English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3" l="1"/>
  <c r="Q8" i="3" l="1"/>
  <c r="Q4" i="3"/>
  <c r="M10" i="3"/>
  <c r="M9" i="3"/>
  <c r="M6" i="3"/>
  <c r="M5" i="3"/>
  <c r="H23" i="3"/>
  <c r="H22" i="3"/>
  <c r="H21" i="3"/>
  <c r="H20" i="3"/>
  <c r="H19" i="3"/>
  <c r="H18" i="3"/>
  <c r="H17" i="3"/>
  <c r="H16" i="3"/>
  <c r="H15" i="3"/>
  <c r="E23" i="3"/>
  <c r="E22" i="3"/>
  <c r="E21" i="3"/>
  <c r="E20" i="3"/>
  <c r="E19" i="3"/>
  <c r="E18" i="3"/>
  <c r="E17" i="3"/>
  <c r="E16" i="3"/>
  <c r="E15" i="3"/>
  <c r="I23" i="3"/>
  <c r="I22" i="3"/>
  <c r="I21" i="3"/>
  <c r="I20" i="3"/>
  <c r="I19" i="3"/>
  <c r="I18" i="3"/>
  <c r="I17" i="3"/>
  <c r="I16" i="3"/>
  <c r="I15" i="3"/>
  <c r="F23" i="3"/>
  <c r="F22" i="3"/>
  <c r="F21" i="3"/>
  <c r="F20" i="3"/>
  <c r="F19" i="3"/>
  <c r="F18" i="3"/>
  <c r="F17" i="3"/>
  <c r="F16" i="3"/>
  <c r="F15" i="3"/>
  <c r="I11" i="3"/>
  <c r="Q11" i="3" s="1"/>
  <c r="I10" i="3"/>
  <c r="Q10" i="3" s="1"/>
  <c r="I9" i="3"/>
  <c r="Q9" i="3" s="1"/>
  <c r="R9" i="3" s="1"/>
  <c r="I8" i="3"/>
  <c r="I7" i="3"/>
  <c r="Q7" i="3" s="1"/>
  <c r="I6" i="3"/>
  <c r="Q6" i="3" s="1"/>
  <c r="I5" i="3"/>
  <c r="Q5" i="3" s="1"/>
  <c r="I4" i="3"/>
  <c r="I3" i="3"/>
  <c r="Q3" i="3" s="1"/>
  <c r="F11" i="3"/>
  <c r="M11" i="3" s="1"/>
  <c r="F10" i="3"/>
  <c r="F9" i="3"/>
  <c r="F8" i="3"/>
  <c r="M8" i="3" s="1"/>
  <c r="F7" i="3"/>
  <c r="M7" i="3" s="1"/>
  <c r="F6" i="3"/>
  <c r="F5" i="3"/>
  <c r="F4" i="3"/>
  <c r="M4" i="3" s="1"/>
  <c r="F3" i="3"/>
  <c r="M3" i="3" s="1"/>
  <c r="C11" i="3"/>
  <c r="C10" i="3"/>
  <c r="C9" i="3"/>
  <c r="C8" i="3"/>
  <c r="C7" i="3"/>
  <c r="C6" i="3"/>
  <c r="C5" i="3"/>
  <c r="C4" i="3"/>
  <c r="C3" i="3"/>
  <c r="P8" i="3"/>
  <c r="P4" i="3"/>
  <c r="L11" i="3"/>
  <c r="L10" i="3"/>
  <c r="L7" i="3"/>
  <c r="L6" i="3"/>
  <c r="L3" i="3"/>
  <c r="H11" i="3"/>
  <c r="P11" i="3" s="1"/>
  <c r="H10" i="3"/>
  <c r="P10" i="3" s="1"/>
  <c r="H9" i="3"/>
  <c r="P9" i="3" s="1"/>
  <c r="H8" i="3"/>
  <c r="H7" i="3"/>
  <c r="P7" i="3" s="1"/>
  <c r="H6" i="3"/>
  <c r="P6" i="3" s="1"/>
  <c r="H5" i="3"/>
  <c r="P5" i="3" s="1"/>
  <c r="H4" i="3"/>
  <c r="H3" i="3"/>
  <c r="P3" i="3" s="1"/>
  <c r="B11" i="3"/>
  <c r="B10" i="3"/>
  <c r="B9" i="3"/>
  <c r="B8" i="3"/>
  <c r="B7" i="3"/>
  <c r="B6" i="3"/>
  <c r="B5" i="3"/>
  <c r="B4" i="3"/>
  <c r="B3" i="3"/>
  <c r="E11" i="3"/>
  <c r="E10" i="3"/>
  <c r="E9" i="3"/>
  <c r="L9" i="3" s="1"/>
  <c r="E8" i="3"/>
  <c r="L8" i="3" s="1"/>
  <c r="E7" i="3"/>
  <c r="E6" i="3"/>
  <c r="E5" i="3"/>
  <c r="L5" i="3" s="1"/>
  <c r="E4" i="3"/>
  <c r="L4" i="3" s="1"/>
  <c r="E3" i="3"/>
  <c r="R6" i="3" l="1"/>
  <c r="R10" i="3"/>
  <c r="R3" i="3"/>
  <c r="R7" i="3"/>
  <c r="R14" i="3" s="1"/>
  <c r="R11" i="3"/>
  <c r="R8" i="3"/>
  <c r="R4" i="3"/>
  <c r="N7" i="3"/>
  <c r="N11" i="3"/>
  <c r="N9" i="3"/>
  <c r="N5" i="3"/>
  <c r="N3" i="3"/>
  <c r="N10" i="3"/>
  <c r="N6" i="3"/>
  <c r="N8" i="3"/>
  <c r="N4" i="3"/>
  <c r="Q11" i="2"/>
  <c r="Q10" i="2"/>
  <c r="R10" i="2" s="1"/>
  <c r="Q9" i="2"/>
  <c r="Q8" i="2"/>
  <c r="Q7" i="2"/>
  <c r="Q6" i="2"/>
  <c r="R6" i="2" s="1"/>
  <c r="Q5" i="2"/>
  <c r="Q4" i="2"/>
  <c r="Q3" i="2"/>
  <c r="P11" i="2"/>
  <c r="P10" i="2"/>
  <c r="P9" i="2"/>
  <c r="P8" i="2"/>
  <c r="P7" i="2"/>
  <c r="P6" i="2"/>
  <c r="P5" i="2"/>
  <c r="P4" i="2"/>
  <c r="P3" i="2"/>
  <c r="R7" i="2" l="1"/>
  <c r="R4" i="2"/>
  <c r="R8" i="2"/>
  <c r="R3" i="2"/>
  <c r="R11" i="2"/>
  <c r="R5" i="2"/>
  <c r="R9" i="2"/>
  <c r="N14" i="3"/>
  <c r="R13" i="3"/>
  <c r="N13" i="3"/>
  <c r="M11" i="2"/>
  <c r="N11" i="2" s="1"/>
  <c r="M10" i="2"/>
  <c r="M9" i="2"/>
  <c r="M8" i="2"/>
  <c r="M7" i="2"/>
  <c r="N7" i="2" s="1"/>
  <c r="M6" i="2"/>
  <c r="M5" i="2"/>
  <c r="M4" i="2"/>
  <c r="M3" i="2"/>
  <c r="N3" i="2" s="1"/>
  <c r="L11" i="2"/>
  <c r="L10" i="2"/>
  <c r="L9" i="2"/>
  <c r="L8" i="2"/>
  <c r="L7" i="2"/>
  <c r="L6" i="2"/>
  <c r="L5" i="2"/>
  <c r="L4" i="2"/>
  <c r="L3" i="2"/>
  <c r="R14" i="2" l="1"/>
  <c r="R13" i="2"/>
  <c r="N4" i="2"/>
  <c r="N8" i="2"/>
  <c r="N5" i="2"/>
  <c r="N14" i="2" s="1"/>
  <c r="N9" i="2"/>
  <c r="N6" i="2"/>
  <c r="N10" i="2"/>
  <c r="N13" i="2" l="1"/>
</calcChain>
</file>

<file path=xl/sharedStrings.xml><?xml version="1.0" encoding="utf-8"?>
<sst xmlns="http://schemas.openxmlformats.org/spreadsheetml/2006/main" count="62" uniqueCount="20">
  <si>
    <t>Year</t>
  </si>
  <si>
    <t>GMD1</t>
  </si>
  <si>
    <t>area1</t>
  </si>
  <si>
    <t>area2</t>
  </si>
  <si>
    <t>Water Level Change_ft</t>
  </si>
  <si>
    <t>Groundwater Use_AF</t>
  </si>
  <si>
    <t>ΔWL (m)</t>
  </si>
  <si>
    <r>
      <t>Q (10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</si>
  <si>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I (10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</si>
  <si>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km</t>
    </r>
    <r>
      <rPr>
        <vertAlign val="superscript"/>
        <sz val="11"/>
        <color theme="1"/>
        <rFont val="Calibri"/>
        <family val="2"/>
        <scheme val="minor"/>
      </rPr>
      <t>2</t>
    </r>
  </si>
  <si>
    <t>Area 1 Net Inflow</t>
  </si>
  <si>
    <t>Area 2 Net Inflow</t>
  </si>
  <si>
    <t>STD</t>
  </si>
  <si>
    <t>AVE</t>
  </si>
  <si>
    <t>area3</t>
  </si>
  <si>
    <t>area4</t>
  </si>
  <si>
    <t>Water Level Change (Continuous wells)</t>
  </si>
  <si>
    <t>Reported groundwater use (inside area only)</t>
  </si>
  <si>
    <t>Groundwater Use_m</t>
  </si>
  <si>
    <r>
      <t>Groundwater Use_10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m</t>
    </r>
    <r>
      <rPr>
        <vertAlign val="superscript"/>
        <sz val="11"/>
        <color theme="1"/>
        <rFont val="Calibri"/>
        <family val="2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</si>
</sst>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14A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78018372703413"/>
          <c:y val="5.6030183727034118E-2"/>
          <c:w val="0.83538648293963258"/>
          <c:h val="0.8326195683872849"/>
        </c:manualLayout>
      </c:layout>
      <c:scatterChart>
        <c:scatterStyle val="lineMarker"/>
        <c:varyColors val="0"/>
        <c:ser>
          <c:idx val="1"/>
          <c:order val="1"/>
          <c:tx>
            <c:v>Area 1</c:v>
          </c:tx>
          <c:spPr>
            <a:ln w="19050">
              <a:noFill/>
            </a:ln>
          </c:spPr>
          <c:trendline>
            <c:spPr>
              <a:ln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xVal>
            <c:numRef>
              <c:f>GMD1andSampleAreas_metric!$A$3:$A$11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GMD1andSampleAreas_metric!$N$3:$N$11</c:f>
              <c:numCache>
                <c:formatCode>0.00</c:formatCode>
                <c:ptCount val="9"/>
                <c:pt idx="0">
                  <c:v>10.992134101300373</c:v>
                </c:pt>
                <c:pt idx="1">
                  <c:v>9.1169713744652086</c:v>
                </c:pt>
                <c:pt idx="2">
                  <c:v>13.342861638384447</c:v>
                </c:pt>
                <c:pt idx="3">
                  <c:v>8.8617287671686888</c:v>
                </c:pt>
                <c:pt idx="4">
                  <c:v>10.69576091821509</c:v>
                </c:pt>
                <c:pt idx="5">
                  <c:v>12.721762826665223</c:v>
                </c:pt>
                <c:pt idx="6">
                  <c:v>8.4538040651132746</c:v>
                </c:pt>
                <c:pt idx="7">
                  <c:v>11.650657247380344</c:v>
                </c:pt>
                <c:pt idx="8">
                  <c:v>10.11391724219591</c:v>
                </c:pt>
              </c:numCache>
            </c:numRef>
          </c:yVal>
          <c:smooth val="0"/>
        </c:ser>
        <c:ser>
          <c:idx val="0"/>
          <c:order val="0"/>
          <c:tx>
            <c:v>Area 2</c:v>
          </c:tx>
          <c:spPr>
            <a:ln w="19050">
              <a:noFill/>
            </a:ln>
          </c:spPr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xVal>
            <c:numRef>
              <c:f>GMD1andSampleAreas_metric!$A$3:$A$11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GMD1andSampleAreas_metric!$R$3:$R$11</c:f>
              <c:numCache>
                <c:formatCode>0.00</c:formatCode>
                <c:ptCount val="9"/>
                <c:pt idx="0">
                  <c:v>7.1343047149293621</c:v>
                </c:pt>
                <c:pt idx="1">
                  <c:v>10.718224401026838</c:v>
                </c:pt>
                <c:pt idx="2">
                  <c:v>6.9840900865848248</c:v>
                </c:pt>
                <c:pt idx="3">
                  <c:v>5.9146202697255887</c:v>
                </c:pt>
                <c:pt idx="4">
                  <c:v>8.5853211289215707</c:v>
                </c:pt>
                <c:pt idx="5">
                  <c:v>8.456218760038599</c:v>
                </c:pt>
                <c:pt idx="6">
                  <c:v>7.0535444484262975</c:v>
                </c:pt>
                <c:pt idx="7">
                  <c:v>5.7129983561876969</c:v>
                </c:pt>
                <c:pt idx="8">
                  <c:v>8.0203858902956391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496000"/>
        <c:axId val="324501888"/>
      </c:scatterChart>
      <c:valAx>
        <c:axId val="324496000"/>
        <c:scaling>
          <c:orientation val="minMax"/>
          <c:max val="2018"/>
          <c:min val="201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24501888"/>
        <c:crosses val="autoZero"/>
        <c:crossBetween val="midCat"/>
        <c:majorUnit val="1"/>
      </c:valAx>
      <c:valAx>
        <c:axId val="324501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Net Inflow (10</a:t>
                </a:r>
                <a:r>
                  <a:rPr lang="en-US" baseline="30000"/>
                  <a:t>6</a:t>
                </a:r>
                <a:r>
                  <a:rPr lang="en-US"/>
                  <a:t> 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2880690434529017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4496000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6291776027996502"/>
          <c:y val="0.64799297426224767"/>
          <c:w val="0.25427082023414049"/>
          <c:h val="0.21813159286648104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78018372703413"/>
          <c:y val="5.6030183727034118E-2"/>
          <c:w val="0.83538648293963258"/>
          <c:h val="0.8326195683872849"/>
        </c:manualLayout>
      </c:layout>
      <c:scatterChart>
        <c:scatterStyle val="lineMarker"/>
        <c:varyColors val="0"/>
        <c:ser>
          <c:idx val="1"/>
          <c:order val="1"/>
          <c:tx>
            <c:v>Area 1</c:v>
          </c:tx>
          <c:spPr>
            <a:ln w="19050">
              <a:noFill/>
            </a:ln>
          </c:spPr>
          <c:trendline>
            <c:spPr>
              <a:ln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xVal>
            <c:numRef>
              <c:f>GMD1andSampleAreas_English!$A$3:$A$11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GMD1andSampleAreas_English!$N$3:$N$11</c:f>
              <c:numCache>
                <c:formatCode>0.00</c:formatCode>
                <c:ptCount val="9"/>
                <c:pt idx="0">
                  <c:v>10.992134101300373</c:v>
                </c:pt>
                <c:pt idx="1">
                  <c:v>9.1169713744652086</c:v>
                </c:pt>
                <c:pt idx="2">
                  <c:v>13.342861638384447</c:v>
                </c:pt>
                <c:pt idx="3">
                  <c:v>8.8617287671686888</c:v>
                </c:pt>
                <c:pt idx="4">
                  <c:v>10.69576091821509</c:v>
                </c:pt>
                <c:pt idx="5">
                  <c:v>12.721762826665223</c:v>
                </c:pt>
                <c:pt idx="6">
                  <c:v>8.4538040651132746</c:v>
                </c:pt>
                <c:pt idx="7">
                  <c:v>11.650657247380344</c:v>
                </c:pt>
                <c:pt idx="8">
                  <c:v>10.11391724219591</c:v>
                </c:pt>
              </c:numCache>
            </c:numRef>
          </c:yVal>
          <c:smooth val="0"/>
        </c:ser>
        <c:ser>
          <c:idx val="0"/>
          <c:order val="0"/>
          <c:tx>
            <c:v>Area 2</c:v>
          </c:tx>
          <c:spPr>
            <a:ln w="19050">
              <a:noFill/>
            </a:ln>
          </c:spPr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xVal>
            <c:numRef>
              <c:f>GMD1andSampleAreas_English!$A$3:$A$11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GMD1andSampleAreas_English!$R$3:$R$11</c:f>
              <c:numCache>
                <c:formatCode>0.00</c:formatCode>
                <c:ptCount val="9"/>
                <c:pt idx="0">
                  <c:v>7.1343047149293621</c:v>
                </c:pt>
                <c:pt idx="1">
                  <c:v>10.718224401026838</c:v>
                </c:pt>
                <c:pt idx="2">
                  <c:v>6.9840900865848248</c:v>
                </c:pt>
                <c:pt idx="3">
                  <c:v>5.9146202697255887</c:v>
                </c:pt>
                <c:pt idx="4">
                  <c:v>8.5853211289215707</c:v>
                </c:pt>
                <c:pt idx="5">
                  <c:v>8.456218760038599</c:v>
                </c:pt>
                <c:pt idx="6">
                  <c:v>7.0535444484262975</c:v>
                </c:pt>
                <c:pt idx="7">
                  <c:v>5.7129983561876969</c:v>
                </c:pt>
                <c:pt idx="8">
                  <c:v>8.0203858902956391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680704"/>
        <c:axId val="324694784"/>
      </c:scatterChart>
      <c:valAx>
        <c:axId val="324680704"/>
        <c:scaling>
          <c:orientation val="minMax"/>
          <c:max val="2018"/>
          <c:min val="201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24694784"/>
        <c:crosses val="autoZero"/>
        <c:crossBetween val="midCat"/>
        <c:majorUnit val="1"/>
      </c:valAx>
      <c:valAx>
        <c:axId val="324694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Net Inflow (10</a:t>
                </a:r>
                <a:r>
                  <a:rPr lang="en-US" baseline="30000"/>
                  <a:t>6</a:t>
                </a:r>
                <a:r>
                  <a:rPr lang="en-US"/>
                  <a:t> 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2880690434529017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4680704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6291776027996502"/>
          <c:y val="0.62771414029520078"/>
          <c:w val="0.28079016032716003"/>
          <c:h val="0.23841042683352795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150017</xdr:colOff>
      <xdr:row>7</xdr:row>
      <xdr:rowOff>4762</xdr:rowOff>
    </xdr:from>
    <xdr:to>
      <xdr:col>13</xdr:col>
      <xdr:colOff>497679</xdr:colOff>
      <xdr:row>20</xdr:row>
      <xdr:rowOff>147637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116680</xdr:colOff>
      <xdr:row>4</xdr:row>
      <xdr:rowOff>123825</xdr:rowOff>
    </xdr:from>
    <xdr:to>
      <xdr:col>15</xdr:col>
      <xdr:colOff>654842</xdr:colOff>
      <xdr:row>18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G7" zoomScaleNormal="100" workbookViewId="0">
      <selection activeCell="F14" sqref="F14"/>
    </sheetView>
  </sheetViews>
  <sheetFormatPr defaultRowHeight="15" x14ac:dyDescent="0.25"/>
  <cols>
    <col min="2" max="2" width="11.140625" customWidth="1"/>
    <col min="3" max="3" width="13" customWidth="1"/>
    <col min="5" max="5" width="11.28515625" customWidth="1"/>
    <col min="6" max="6" width="12.7109375" bestFit="1" customWidth="1"/>
    <col min="8" max="8" width="12" bestFit="1" customWidth="1"/>
    <col min="10" max="10" width="10.7109375" bestFit="1" customWidth="1"/>
    <col min="11" max="11" width="3.140625" customWidth="1"/>
    <col min="12" max="12" width="15.28515625" customWidth="1"/>
    <col min="16" max="16" width="15.28515625" customWidth="1"/>
  </cols>
  <sheetData>
    <row r="1" spans="1:19" ht="15.75" x14ac:dyDescent="0.45">
      <c r="B1" s="1" t="s">
        <v>1</v>
      </c>
      <c r="E1" s="1" t="s">
        <v>2</v>
      </c>
      <c r="H1" s="1" t="s">
        <v>3</v>
      </c>
      <c r="L1" s="1" t="s">
        <v>10</v>
      </c>
      <c r="M1" s="2">
        <v>127.64941509051</v>
      </c>
      <c r="N1" t="s">
        <v>9</v>
      </c>
      <c r="P1" s="1" t="s">
        <v>11</v>
      </c>
      <c r="Q1" s="2">
        <v>182.08091277841999</v>
      </c>
      <c r="R1" t="s">
        <v>9</v>
      </c>
    </row>
    <row r="2" spans="1:19" ht="17.25" x14ac:dyDescent="0.25">
      <c r="A2" t="s">
        <v>0</v>
      </c>
      <c r="B2" t="s">
        <v>4</v>
      </c>
      <c r="C2" t="s">
        <v>18</v>
      </c>
      <c r="E2" t="s">
        <v>4</v>
      </c>
      <c r="F2" t="s">
        <v>19</v>
      </c>
      <c r="H2" t="s">
        <v>4</v>
      </c>
      <c r="I2" t="s">
        <v>19</v>
      </c>
      <c r="L2" s="4" t="s">
        <v>6</v>
      </c>
      <c r="M2" s="5" t="s">
        <v>7</v>
      </c>
      <c r="N2" s="5" t="s">
        <v>8</v>
      </c>
      <c r="P2" s="4" t="s">
        <v>6</v>
      </c>
      <c r="Q2" s="5" t="s">
        <v>7</v>
      </c>
      <c r="R2" s="5" t="s">
        <v>8</v>
      </c>
    </row>
    <row r="3" spans="1:19" ht="14.25" x14ac:dyDescent="0.45">
      <c r="A3">
        <v>2010</v>
      </c>
      <c r="B3">
        <f>GMD1andSampleAreas_English!B3/3.28</f>
        <v>-0.12652439024390244</v>
      </c>
      <c r="C3">
        <f>GMD1andSampleAreas_English!C3*1233.48/1000000</f>
        <v>230.63182983426506</v>
      </c>
      <c r="E3">
        <f>GMD1andSampleAreas_English!E3/3.28</f>
        <v>-0.78658536585365857</v>
      </c>
      <c r="F3">
        <f>GMD1andSampleAreas_English!F3*1233.48/1000000</f>
        <v>18.5495308601988</v>
      </c>
      <c r="H3">
        <f>GMD1andSampleAreas_English!H3/3.28</f>
        <v>-0.38617896341463415</v>
      </c>
      <c r="I3">
        <f>GMD1andSampleAreas_English!I3*1233.48/1000000</f>
        <v>15.490026976566002</v>
      </c>
      <c r="L3" s="3">
        <f>E3</f>
        <v>-0.78658536585365857</v>
      </c>
      <c r="M3" s="3">
        <f t="shared" ref="M3" si="0">F3</f>
        <v>18.5495308601988</v>
      </c>
      <c r="N3" s="3">
        <f>M3+L3*0.075267507*$M$1</f>
        <v>10.992134101300373</v>
      </c>
      <c r="P3" s="3">
        <f>H3</f>
        <v>-0.38617896341463415</v>
      </c>
      <c r="Q3" s="3">
        <f>I3</f>
        <v>15.490026976566002</v>
      </c>
      <c r="R3" s="3">
        <f>Q3+P3*0.118831331*$Q$1</f>
        <v>7.1343047149293621</v>
      </c>
    </row>
    <row r="4" spans="1:19" ht="14.25" x14ac:dyDescent="0.45">
      <c r="A4">
        <v>2011</v>
      </c>
      <c r="B4">
        <f>GMD1andSampleAreas_English!B4/3.28</f>
        <v>-0.31093689024390248</v>
      </c>
      <c r="C4">
        <f>GMD1andSampleAreas_English!C4*1233.48/1000000</f>
        <v>268.68642269428153</v>
      </c>
      <c r="E4">
        <f>GMD1andSampleAreas_English!E4/3.28</f>
        <v>-1.4466463414634148</v>
      </c>
      <c r="F4">
        <f>GMD1andSampleAreas_English!F4*1233.48/1000000</f>
        <v>23.0161371190284</v>
      </c>
      <c r="H4">
        <f>GMD1andSampleAreas_English!H4/3.28</f>
        <v>-0.21307591463414635</v>
      </c>
      <c r="I4">
        <f>GMD1andSampleAreas_English!I4*1233.48/1000000</f>
        <v>15.328530326509201</v>
      </c>
      <c r="L4" s="3">
        <f t="shared" ref="L4:L11" si="1">E4</f>
        <v>-1.4466463414634148</v>
      </c>
      <c r="M4" s="3">
        <f>F4</f>
        <v>23.0161371190284</v>
      </c>
      <c r="N4" s="3">
        <f t="shared" ref="N4:N11" si="2">M4+L4*0.075267507*$M$1</f>
        <v>9.1169713744652086</v>
      </c>
      <c r="P4" s="3">
        <f t="shared" ref="P4:P11" si="3">H4</f>
        <v>-0.21307591463414635</v>
      </c>
      <c r="Q4" s="3">
        <f t="shared" ref="Q4:Q11" si="4">I4</f>
        <v>15.328530326509201</v>
      </c>
      <c r="R4" s="3">
        <f t="shared" ref="R4:R10" si="5">Q4+P4*0.118831331*$Q$1</f>
        <v>10.718224401026838</v>
      </c>
    </row>
    <row r="5" spans="1:19" ht="14.25" x14ac:dyDescent="0.45">
      <c r="A5">
        <v>2012</v>
      </c>
      <c r="B5">
        <f>GMD1andSampleAreas_English!B5/3.28</f>
        <v>-0.43591768292682931</v>
      </c>
      <c r="C5">
        <f>GMD1andSampleAreas_English!C5*1233.48/1000000</f>
        <v>292.5278461925044</v>
      </c>
      <c r="E5">
        <f>GMD1andSampleAreas_English!E5/3.28</f>
        <v>-1.5019054878048781</v>
      </c>
      <c r="F5">
        <f>GMD1andSampleAreas_English!F5*1233.48/1000000</f>
        <v>27.772949151378</v>
      </c>
      <c r="H5">
        <f>GMD1andSampleAreas_English!H5/3.28</f>
        <v>-0.45985762195121954</v>
      </c>
      <c r="I5">
        <f>GMD1andSampleAreas_English!I5*1233.48/1000000</f>
        <v>16.933991383501201</v>
      </c>
      <c r="L5" s="3">
        <f t="shared" si="1"/>
        <v>-1.5019054878048781</v>
      </c>
      <c r="M5" s="3">
        <f t="shared" ref="M5:M11" si="6">F5</f>
        <v>27.772949151378</v>
      </c>
      <c r="N5" s="3">
        <f t="shared" si="2"/>
        <v>13.342861638384447</v>
      </c>
      <c r="P5" s="3">
        <f t="shared" si="3"/>
        <v>-0.45985762195121954</v>
      </c>
      <c r="Q5" s="3">
        <f t="shared" si="4"/>
        <v>16.933991383501201</v>
      </c>
      <c r="R5" s="3">
        <f>Q5+P5*0.118831331*$Q$1</f>
        <v>6.9840900865848248</v>
      </c>
    </row>
    <row r="6" spans="1:19" ht="14.25" x14ac:dyDescent="0.45">
      <c r="A6">
        <v>2013</v>
      </c>
      <c r="B6">
        <f>GMD1andSampleAreas_English!B6/3.28</f>
        <v>-0.12038810975609757</v>
      </c>
      <c r="C6">
        <f>GMD1andSampleAreas_English!C6*1233.48/1000000</f>
        <v>242.58119436227881</v>
      </c>
      <c r="E6">
        <f>GMD1andSampleAreas_English!E6/3.28</f>
        <v>-1.2389481707317074</v>
      </c>
      <c r="F6">
        <f>GMD1andSampleAreas_English!F6*1233.48/1000000</f>
        <v>20.7653609683212</v>
      </c>
      <c r="H6">
        <f>GMD1andSampleAreas_English!H6/3.28</f>
        <v>-0.37938262195121952</v>
      </c>
      <c r="I6">
        <f>GMD1andSampleAreas_English!I6*1233.48/1000000</f>
        <v>14.123290653752402</v>
      </c>
      <c r="L6" s="3">
        <f t="shared" si="1"/>
        <v>-1.2389481707317074</v>
      </c>
      <c r="M6" s="3">
        <f t="shared" si="6"/>
        <v>20.7653609683212</v>
      </c>
      <c r="N6" s="3">
        <f t="shared" si="2"/>
        <v>8.8617287671686888</v>
      </c>
      <c r="P6" s="3">
        <f t="shared" si="3"/>
        <v>-0.37938262195121952</v>
      </c>
      <c r="Q6" s="3">
        <f t="shared" si="4"/>
        <v>14.123290653752402</v>
      </c>
      <c r="R6" s="3">
        <f t="shared" si="5"/>
        <v>5.9146202697255887</v>
      </c>
    </row>
    <row r="7" spans="1:19" ht="14.25" x14ac:dyDescent="0.45">
      <c r="A7">
        <v>2014</v>
      </c>
      <c r="B7">
        <f>GMD1andSampleAreas_English!B7/3.28</f>
        <v>-0.17163871951219514</v>
      </c>
      <c r="C7">
        <f>GMD1andSampleAreas_English!C7*1233.48/1000000</f>
        <v>230.88570099852637</v>
      </c>
      <c r="E7">
        <f>GMD1andSampleAreas_English!E7/3.28</f>
        <v>-1.069359756097561</v>
      </c>
      <c r="F7">
        <f>GMD1andSampleAreas_English!F7*1233.48/1000000</f>
        <v>20.970012519701999</v>
      </c>
      <c r="H7">
        <f>GMD1andSampleAreas_English!H7/3.28</f>
        <v>-0.22046493902439027</v>
      </c>
      <c r="I7">
        <f>GMD1andSampleAreas_English!I7*1233.48/1000000</f>
        <v>13.3555027634364</v>
      </c>
      <c r="L7" s="3">
        <f t="shared" si="1"/>
        <v>-1.069359756097561</v>
      </c>
      <c r="M7" s="3">
        <f t="shared" si="6"/>
        <v>20.970012519701999</v>
      </c>
      <c r="N7" s="3">
        <f t="shared" si="2"/>
        <v>10.69576091821509</v>
      </c>
      <c r="P7" s="3">
        <f t="shared" si="3"/>
        <v>-0.22046493902439027</v>
      </c>
      <c r="Q7" s="3">
        <f t="shared" si="4"/>
        <v>13.3555027634364</v>
      </c>
      <c r="R7" s="3">
        <f t="shared" si="5"/>
        <v>8.5853211289215707</v>
      </c>
    </row>
    <row r="8" spans="1:19" ht="14.25" x14ac:dyDescent="0.45">
      <c r="A8">
        <v>2015</v>
      </c>
      <c r="B8">
        <f>GMD1andSampleAreas_English!B8/3.28</f>
        <v>-5.227317073170732E-2</v>
      </c>
      <c r="C8">
        <f>GMD1andSampleAreas_English!C8*1233.48/1000000</f>
        <v>186.24394573345393</v>
      </c>
      <c r="E8">
        <f>GMD1andSampleAreas_English!E8/3.28</f>
        <v>-0.10937500000000001</v>
      </c>
      <c r="F8">
        <f>GMD1andSampleAreas_English!F8*1233.48/1000000</f>
        <v>13.772621775213599</v>
      </c>
      <c r="H8">
        <f>GMD1andSampleAreas_English!H8/3.28</f>
        <v>-2.354329268292683E-2</v>
      </c>
      <c r="I8">
        <f>GMD1andSampleAreas_English!I8*1233.48/1000000</f>
        <v>8.9656230347912409</v>
      </c>
      <c r="L8" s="3">
        <f t="shared" si="1"/>
        <v>-0.10937500000000001</v>
      </c>
      <c r="M8" s="3">
        <f t="shared" si="6"/>
        <v>13.772621775213599</v>
      </c>
      <c r="N8" s="3">
        <f t="shared" si="2"/>
        <v>12.721762826665223</v>
      </c>
      <c r="P8" s="3">
        <f t="shared" si="3"/>
        <v>-2.354329268292683E-2</v>
      </c>
      <c r="Q8" s="3">
        <f t="shared" si="4"/>
        <v>8.9656230347912409</v>
      </c>
      <c r="R8" s="3">
        <f t="shared" si="5"/>
        <v>8.456218760038599</v>
      </c>
    </row>
    <row r="9" spans="1:19" ht="14.25" x14ac:dyDescent="0.45">
      <c r="A9">
        <v>2016</v>
      </c>
      <c r="B9">
        <f>GMD1andSampleAreas_English!B9/3.28</f>
        <v>-5.8737195121951219E-2</v>
      </c>
      <c r="C9">
        <f>GMD1andSampleAreas_English!C9*1233.48/1000000</f>
        <v>179.5117411892945</v>
      </c>
      <c r="E9">
        <f>GMD1andSampleAreas_English!E9/3.28</f>
        <v>-0.83384146341463417</v>
      </c>
      <c r="F9">
        <f>GMD1andSampleAreas_English!F9*1233.48/1000000</f>
        <v>16.465230474255598</v>
      </c>
      <c r="H9">
        <f>GMD1andSampleAreas_English!H9/3.28</f>
        <v>-8.2317073170731711E-2</v>
      </c>
      <c r="I9">
        <f>GMD1andSampleAreas_English!I9*1233.48/1000000</f>
        <v>8.8346321460152399</v>
      </c>
      <c r="L9" s="3">
        <f t="shared" si="1"/>
        <v>-0.83384146341463417</v>
      </c>
      <c r="M9" s="3">
        <f t="shared" si="6"/>
        <v>16.465230474255598</v>
      </c>
      <c r="N9" s="3">
        <f t="shared" si="2"/>
        <v>8.4538040651132746</v>
      </c>
      <c r="P9" s="3">
        <f t="shared" si="3"/>
        <v>-8.2317073170731711E-2</v>
      </c>
      <c r="Q9" s="3">
        <f t="shared" si="4"/>
        <v>8.8346321460152399</v>
      </c>
      <c r="R9" s="3">
        <f t="shared" si="5"/>
        <v>7.0535444484262975</v>
      </c>
    </row>
    <row r="10" spans="1:19" ht="14.25" x14ac:dyDescent="0.45">
      <c r="A10">
        <v>2017</v>
      </c>
      <c r="B10">
        <f>GMD1andSampleAreas_English!B10/3.28</f>
        <v>-2.7356097560975613E-2</v>
      </c>
      <c r="C10">
        <f>GMD1andSampleAreas_English!C10*1233.48/1000000</f>
        <v>152.66193557352781</v>
      </c>
      <c r="E10">
        <f>GMD1andSampleAreas_English!E10/3.28</f>
        <v>-3.315548780487805E-2</v>
      </c>
      <c r="F10">
        <f>GMD1andSampleAreas_English!F10*1233.48/1000000</f>
        <v>11.969210308438562</v>
      </c>
      <c r="H10">
        <f>GMD1andSampleAreas_English!H10/3.28</f>
        <v>-0.10755426829268293</v>
      </c>
      <c r="I10">
        <f>GMD1andSampleAreas_English!I10*1233.48/1000000</f>
        <v>8.040141155373</v>
      </c>
      <c r="L10" s="3">
        <f t="shared" si="1"/>
        <v>-3.315548780487805E-2</v>
      </c>
      <c r="M10" s="3">
        <f t="shared" si="6"/>
        <v>11.969210308438562</v>
      </c>
      <c r="N10" s="3">
        <f t="shared" si="2"/>
        <v>11.650657247380344</v>
      </c>
      <c r="P10" s="3">
        <f t="shared" si="3"/>
        <v>-0.10755426829268293</v>
      </c>
      <c r="Q10" s="3">
        <f t="shared" si="4"/>
        <v>8.040141155373</v>
      </c>
      <c r="R10" s="3">
        <f t="shared" si="5"/>
        <v>5.7129983561876969</v>
      </c>
    </row>
    <row r="11" spans="1:19" ht="14.25" x14ac:dyDescent="0.45">
      <c r="A11">
        <v>2018</v>
      </c>
      <c r="B11">
        <f>GMD1andSampleAreas_English!B11/3.28</f>
        <v>-1.8298475609756098E-2</v>
      </c>
      <c r="C11">
        <f>GMD1andSampleAreas_English!C11*1233.48/1000000</f>
        <v>165.63644106293424</v>
      </c>
      <c r="E11">
        <f>GMD1andSampleAreas_English!E11/3.28</f>
        <v>-0.38185975609756101</v>
      </c>
      <c r="F11">
        <f>GMD1andSampleAreas_English!F11*1233.48/1000000</f>
        <v>13.782769738521599</v>
      </c>
      <c r="H11">
        <f>GMD1andSampleAreas_English!H11/3.28</f>
        <v>-9.4850609756097562E-3</v>
      </c>
      <c r="I11">
        <f>GMD1andSampleAreas_English!I11*1233.48/1000000</f>
        <v>8.2256133694056004</v>
      </c>
      <c r="L11" s="3">
        <f t="shared" si="1"/>
        <v>-0.38185975609756101</v>
      </c>
      <c r="M11" s="3">
        <f t="shared" si="6"/>
        <v>13.782769738521599</v>
      </c>
      <c r="N11" s="3">
        <f t="shared" si="2"/>
        <v>10.11391724219591</v>
      </c>
      <c r="P11" s="3">
        <f t="shared" si="3"/>
        <v>-9.4850609756097562E-3</v>
      </c>
      <c r="Q11" s="3">
        <f t="shared" si="4"/>
        <v>8.2256133694056004</v>
      </c>
      <c r="R11" s="3">
        <f>Q11+P11*0.118831331*$Q$1</f>
        <v>8.0203858902956391</v>
      </c>
    </row>
    <row r="13" spans="1:19" ht="14.25" x14ac:dyDescent="0.45">
      <c r="E13" s="1" t="s">
        <v>14</v>
      </c>
      <c r="H13" s="1" t="s">
        <v>15</v>
      </c>
      <c r="N13" s="3">
        <f>STDEV(N3:N11)</f>
        <v>1.7074037169723892</v>
      </c>
      <c r="O13" t="s">
        <v>12</v>
      </c>
      <c r="R13" s="3">
        <f>STDEV(R3:R11)</f>
        <v>1.5369018552407894</v>
      </c>
      <c r="S13" t="s">
        <v>12</v>
      </c>
    </row>
    <row r="14" spans="1:19" ht="14.25" x14ac:dyDescent="0.45">
      <c r="D14" t="s">
        <v>0</v>
      </c>
      <c r="E14" t="s">
        <v>16</v>
      </c>
      <c r="F14" t="s">
        <v>17</v>
      </c>
      <c r="H14" t="s">
        <v>16</v>
      </c>
      <c r="I14" t="s">
        <v>17</v>
      </c>
      <c r="N14" s="2">
        <f>AVERAGE(N3:N11)</f>
        <v>10.661066464543175</v>
      </c>
      <c r="O14" t="s">
        <v>13</v>
      </c>
      <c r="R14" s="2">
        <f>AVERAGE(R3:R11)</f>
        <v>7.6199675617929348</v>
      </c>
      <c r="S14" t="s">
        <v>13</v>
      </c>
    </row>
    <row r="15" spans="1:19" ht="14.25" x14ac:dyDescent="0.45">
      <c r="D15">
        <v>2010</v>
      </c>
      <c r="E15">
        <f>GMD1andSampleAreas_English!E15/3.28</f>
        <v>-0.20457317073170733</v>
      </c>
      <c r="F15">
        <f>GMD1andSampleAreas_English!F15*1233.48/1000000</f>
        <v>0.77354390253336003</v>
      </c>
      <c r="H15">
        <f>GMD1andSampleAreas_English!H15/3.28</f>
        <v>-7.3170731707317069E-2</v>
      </c>
      <c r="I15">
        <f>GMD1andSampleAreas_English!I15*1233.48/1000000</f>
        <v>0.80557550694419999</v>
      </c>
    </row>
    <row r="16" spans="1:19" ht="14.25" x14ac:dyDescent="0.45">
      <c r="D16">
        <v>2011</v>
      </c>
      <c r="E16">
        <f>GMD1andSampleAreas_English!E16/3.28</f>
        <v>-0.33399390243902438</v>
      </c>
      <c r="F16">
        <f>GMD1andSampleAreas_English!F16*1233.48/1000000</f>
        <v>0.94049224185540004</v>
      </c>
      <c r="H16">
        <f>GMD1andSampleAreas_English!H16/3.28</f>
        <v>-0.12510152439024391</v>
      </c>
      <c r="I16">
        <f>GMD1andSampleAreas_English!I16*1233.48/1000000</f>
        <v>1.5269064576414</v>
      </c>
    </row>
    <row r="17" spans="4:9" ht="14.25" x14ac:dyDescent="0.45">
      <c r="D17">
        <v>2012</v>
      </c>
      <c r="E17">
        <f>GMD1andSampleAreas_English!E17/3.28</f>
        <v>-0.47027439024390244</v>
      </c>
      <c r="F17">
        <f>GMD1andSampleAreas_English!F17*1233.48/1000000</f>
        <v>1.0100240965918801</v>
      </c>
      <c r="H17">
        <f>GMD1andSampleAreas_English!H17/3.28</f>
        <v>-0.40721554878048782</v>
      </c>
      <c r="I17">
        <f>GMD1andSampleAreas_English!I17*1233.48/1000000</f>
        <v>2.0055252095316001</v>
      </c>
    </row>
    <row r="18" spans="4:9" ht="14.25" x14ac:dyDescent="0.45">
      <c r="D18">
        <v>2013</v>
      </c>
      <c r="E18">
        <f>GMD1andSampleAreas_English!E18/3.28</f>
        <v>-0.2125670731707317</v>
      </c>
      <c r="F18">
        <f>GMD1andSampleAreas_English!F18*1233.48/1000000</f>
        <v>0.79069483259424012</v>
      </c>
      <c r="H18">
        <f>GMD1andSampleAreas_English!H18/3.28</f>
        <v>-5.9959451219512204E-2</v>
      </c>
      <c r="I18">
        <f>GMD1andSampleAreas_English!I18*1233.48/1000000</f>
        <v>1.5120981688317601</v>
      </c>
    </row>
    <row r="19" spans="4:9" ht="14.25" x14ac:dyDescent="0.45">
      <c r="D19">
        <v>2014</v>
      </c>
      <c r="E19">
        <f>GMD1andSampleAreas_English!E19/3.28</f>
        <v>-0.31051829268292686</v>
      </c>
      <c r="F19">
        <f>GMD1andSampleAreas_English!F19*1233.48/1000000</f>
        <v>0.83845474277580001</v>
      </c>
      <c r="H19">
        <f>GMD1andSampleAreas_English!H19/3.28</f>
        <v>-0.17459359756097564</v>
      </c>
      <c r="I19">
        <f>GMD1andSampleAreas_English!I19*1233.48/1000000</f>
        <v>1.7771675047091999</v>
      </c>
    </row>
    <row r="20" spans="4:9" ht="14.25" x14ac:dyDescent="0.45">
      <c r="D20">
        <v>2015</v>
      </c>
      <c r="E20">
        <f>GMD1andSampleAreas_English!E20/3.28</f>
        <v>-0.20152439024390245</v>
      </c>
      <c r="F20">
        <f>GMD1andSampleAreas_English!F20*1233.48/1000000</f>
        <v>0.75176006106384008</v>
      </c>
      <c r="H20">
        <f>GMD1andSampleAreas_English!H20/3.28</f>
        <v>1.168689024390244E-2</v>
      </c>
      <c r="I20">
        <f>GMD1andSampleAreas_English!I20*1233.48/1000000</f>
        <v>1.2935224538013601</v>
      </c>
    </row>
    <row r="21" spans="4:9" ht="14.25" x14ac:dyDescent="0.45">
      <c r="D21">
        <v>2016</v>
      </c>
      <c r="E21">
        <f>GMD1andSampleAreas_English!E21/3.28</f>
        <v>-0.16951219512195123</v>
      </c>
      <c r="F21">
        <f>GMD1andSampleAreas_English!F21*1233.48/1000000</f>
        <v>0.55453410862224006</v>
      </c>
      <c r="H21">
        <f>GMD1andSampleAreas_English!H21/3.28</f>
        <v>1.1890243902439025E-2</v>
      </c>
      <c r="I21">
        <f>GMD1andSampleAreas_English!I21*1233.48/1000000</f>
        <v>1.1329665234339601</v>
      </c>
    </row>
    <row r="22" spans="4:9" ht="14.25" x14ac:dyDescent="0.45">
      <c r="D22">
        <v>2017</v>
      </c>
      <c r="E22">
        <f>GMD1andSampleAreas_English!E22/3.28</f>
        <v>3.6082317073170736E-2</v>
      </c>
      <c r="F22">
        <f>GMD1andSampleAreas_English!F22*1233.48/1000000</f>
        <v>0.36108620304179995</v>
      </c>
      <c r="H22">
        <f>GMD1andSampleAreas_English!H22/3.28</f>
        <v>6.7886280487804887E-2</v>
      </c>
      <c r="I22">
        <f>GMD1andSampleAreas_English!I22*1233.48/1000000</f>
        <v>0.87062039932608004</v>
      </c>
    </row>
    <row r="23" spans="4:9" ht="14.25" x14ac:dyDescent="0.45">
      <c r="D23">
        <v>2018</v>
      </c>
      <c r="E23">
        <f>GMD1andSampleAreas_English!E23/3.28</f>
        <v>-0.10132621951219511</v>
      </c>
      <c r="F23">
        <f>GMD1andSampleAreas_English!F23*1233.48/1000000</f>
        <v>0.47525819607071995</v>
      </c>
      <c r="H23">
        <f>GMD1andSampleAreas_English!H23/3.28</f>
        <v>-9.5325304878048772E-2</v>
      </c>
      <c r="I23">
        <f>GMD1andSampleAreas_English!I23*1233.48/1000000</f>
        <v>1.27242169382016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3"/>
  <sheetViews>
    <sheetView tabSelected="1" zoomScaleNormal="100" workbookViewId="0">
      <selection activeCell="H11" sqref="H11"/>
    </sheetView>
  </sheetViews>
  <sheetFormatPr defaultRowHeight="15" x14ac:dyDescent="0.25"/>
  <cols>
    <col min="2" max="2" width="11.140625" customWidth="1"/>
    <col min="3" max="3" width="13" customWidth="1"/>
    <col min="5" max="5" width="11.28515625" customWidth="1"/>
    <col min="6" max="6" width="12.7109375" bestFit="1" customWidth="1"/>
    <col min="8" max="8" width="12" bestFit="1" customWidth="1"/>
    <col min="10" max="10" width="10.7109375" bestFit="1" customWidth="1"/>
    <col min="11" max="11" width="3.140625" customWidth="1"/>
    <col min="12" max="12" width="15.28515625" customWidth="1"/>
    <col min="16" max="16" width="15.28515625" customWidth="1"/>
  </cols>
  <sheetData>
    <row r="1" spans="1:19" ht="15.75" x14ac:dyDescent="0.45">
      <c r="B1" s="1" t="s">
        <v>1</v>
      </c>
      <c r="E1" s="1" t="s">
        <v>2</v>
      </c>
      <c r="H1" s="1" t="s">
        <v>3</v>
      </c>
      <c r="L1" s="1" t="s">
        <v>10</v>
      </c>
      <c r="M1" s="2">
        <v>127.64941509051</v>
      </c>
      <c r="N1" t="s">
        <v>9</v>
      </c>
      <c r="P1" s="1" t="s">
        <v>11</v>
      </c>
      <c r="Q1" s="2">
        <v>182.08091277841999</v>
      </c>
      <c r="R1" t="s">
        <v>9</v>
      </c>
    </row>
    <row r="2" spans="1:19" ht="17.25" x14ac:dyDescent="0.25">
      <c r="A2" t="s">
        <v>0</v>
      </c>
      <c r="B2" t="s">
        <v>4</v>
      </c>
      <c r="C2" t="s">
        <v>5</v>
      </c>
      <c r="E2" t="s">
        <v>4</v>
      </c>
      <c r="F2" t="s">
        <v>5</v>
      </c>
      <c r="H2" t="s">
        <v>4</v>
      </c>
      <c r="I2" t="s">
        <v>5</v>
      </c>
      <c r="L2" s="4" t="s">
        <v>6</v>
      </c>
      <c r="M2" s="5" t="s">
        <v>7</v>
      </c>
      <c r="N2" s="5" t="s">
        <v>8</v>
      </c>
      <c r="P2" s="4" t="s">
        <v>6</v>
      </c>
      <c r="Q2" s="5" t="s">
        <v>7</v>
      </c>
      <c r="R2" s="5" t="s">
        <v>8</v>
      </c>
    </row>
    <row r="3" spans="1:19" ht="14.25" x14ac:dyDescent="0.45">
      <c r="A3">
        <v>2010</v>
      </c>
      <c r="B3">
        <v>-0.41499999999999998</v>
      </c>
      <c r="C3">
        <v>186976.54589800001</v>
      </c>
      <c r="E3">
        <v>-2.58</v>
      </c>
      <c r="F3">
        <v>15038.371810000001</v>
      </c>
      <c r="H3">
        <v>-1.266667</v>
      </c>
      <c r="I3">
        <v>12557.987950000001</v>
      </c>
      <c r="L3" s="3">
        <f>E3/3.28</f>
        <v>-0.78658536585365857</v>
      </c>
      <c r="M3" s="3">
        <f>F3*1233.48/1000000</f>
        <v>18.5495308601988</v>
      </c>
      <c r="N3" s="3">
        <f>M3+L3*0.075267507*$M$1</f>
        <v>10.992134101300373</v>
      </c>
      <c r="P3" s="3">
        <f>H3/3.28</f>
        <v>-0.38617896341463415</v>
      </c>
      <c r="Q3" s="3">
        <f>I3*1233.48/1000000</f>
        <v>15.490026976566002</v>
      </c>
      <c r="R3" s="3">
        <f>Q3+P3*0.118831331*$Q$1</f>
        <v>7.1343047149293621</v>
      </c>
    </row>
    <row r="4" spans="1:19" ht="14.25" x14ac:dyDescent="0.45">
      <c r="A4">
        <v>2011</v>
      </c>
      <c r="B4">
        <v>-1.019873</v>
      </c>
      <c r="C4">
        <v>217827.95237399999</v>
      </c>
      <c r="E4">
        <v>-4.7450000000000001</v>
      </c>
      <c r="F4">
        <v>18659.51383</v>
      </c>
      <c r="H4">
        <v>-0.69888899999999998</v>
      </c>
      <c r="I4">
        <v>12427.060289999999</v>
      </c>
      <c r="L4" s="3">
        <f t="shared" ref="L4:L11" si="0">E4/3.28</f>
        <v>-1.4466463414634148</v>
      </c>
      <c r="M4" s="3">
        <f t="shared" ref="M4:M11" si="1">F4*1233.48/1000000</f>
        <v>23.0161371190284</v>
      </c>
      <c r="N4" s="3">
        <f t="shared" ref="N4:N11" si="2">M4+L4*0.075267507*$M$1</f>
        <v>9.1169713744652086</v>
      </c>
      <c r="P4" s="3">
        <f t="shared" ref="P4:P11" si="3">H4/3.28</f>
        <v>-0.21307591463414635</v>
      </c>
      <c r="Q4" s="3">
        <f t="shared" ref="Q4:Q11" si="4">I4*1233.48/1000000</f>
        <v>15.328530326509201</v>
      </c>
      <c r="R4" s="3">
        <f>Q4+P4*0.118831331*$Q$1</f>
        <v>10.718224401026838</v>
      </c>
    </row>
    <row r="5" spans="1:19" ht="14.25" x14ac:dyDescent="0.45">
      <c r="A5">
        <v>2012</v>
      </c>
      <c r="B5">
        <v>-1.42981</v>
      </c>
      <c r="C5">
        <v>237156.53775700001</v>
      </c>
      <c r="E5">
        <v>-4.9262499999999996</v>
      </c>
      <c r="F5">
        <v>22515.92985</v>
      </c>
      <c r="H5">
        <v>-1.5083329999999999</v>
      </c>
      <c r="I5">
        <v>13728.63069</v>
      </c>
      <c r="L5" s="3">
        <f t="shared" si="0"/>
        <v>-1.5019054878048781</v>
      </c>
      <c r="M5" s="3">
        <f t="shared" si="1"/>
        <v>27.772949151378</v>
      </c>
      <c r="N5" s="3">
        <f t="shared" si="2"/>
        <v>13.342861638384447</v>
      </c>
      <c r="P5" s="3">
        <f t="shared" si="3"/>
        <v>-0.45985762195121954</v>
      </c>
      <c r="Q5" s="3">
        <f t="shared" si="4"/>
        <v>16.933991383501201</v>
      </c>
      <c r="R5" s="3">
        <f t="shared" ref="R5:R10" si="5">Q5+P5*0.118831331*$Q$1</f>
        <v>6.9840900865848248</v>
      </c>
    </row>
    <row r="6" spans="1:19" ht="14.25" x14ac:dyDescent="0.45">
      <c r="A6">
        <v>2013</v>
      </c>
      <c r="B6">
        <v>-0.39487299999999997</v>
      </c>
      <c r="C6">
        <v>196664.06781000001</v>
      </c>
      <c r="E6">
        <v>-4.0637499999999998</v>
      </c>
      <c r="F6">
        <v>16834.777190000001</v>
      </c>
      <c r="H6">
        <v>-1.244375</v>
      </c>
      <c r="I6">
        <v>11449.95513</v>
      </c>
      <c r="L6" s="3">
        <f t="shared" si="0"/>
        <v>-1.2389481707317074</v>
      </c>
      <c r="M6" s="3">
        <f t="shared" si="1"/>
        <v>20.7653609683212</v>
      </c>
      <c r="N6" s="3">
        <f t="shared" si="2"/>
        <v>8.8617287671686888</v>
      </c>
      <c r="P6" s="3">
        <f t="shared" si="3"/>
        <v>-0.37938262195121952</v>
      </c>
      <c r="Q6" s="3">
        <f t="shared" si="4"/>
        <v>14.123290653752402</v>
      </c>
      <c r="R6" s="3">
        <f t="shared" si="5"/>
        <v>5.9146202697255887</v>
      </c>
    </row>
    <row r="7" spans="1:19" ht="14.25" x14ac:dyDescent="0.45">
      <c r="A7">
        <v>2014</v>
      </c>
      <c r="B7">
        <v>-0.562975</v>
      </c>
      <c r="C7">
        <v>187182.362907</v>
      </c>
      <c r="E7">
        <v>-3.5074999999999998</v>
      </c>
      <c r="F7">
        <v>17000.691149999999</v>
      </c>
      <c r="H7">
        <v>-0.72312500000000002</v>
      </c>
      <c r="I7">
        <v>10827.49843</v>
      </c>
      <c r="L7" s="3">
        <f t="shared" si="0"/>
        <v>-1.069359756097561</v>
      </c>
      <c r="M7" s="3">
        <f t="shared" si="1"/>
        <v>20.970012519701999</v>
      </c>
      <c r="N7" s="3">
        <f t="shared" si="2"/>
        <v>10.69576091821509</v>
      </c>
      <c r="P7" s="3">
        <f t="shared" si="3"/>
        <v>-0.22046493902439027</v>
      </c>
      <c r="Q7" s="3">
        <f t="shared" si="4"/>
        <v>13.3555027634364</v>
      </c>
      <c r="R7" s="3">
        <f t="shared" si="5"/>
        <v>8.5853211289215707</v>
      </c>
    </row>
    <row r="8" spans="1:19" ht="14.25" x14ac:dyDescent="0.45">
      <c r="A8">
        <v>2015</v>
      </c>
      <c r="B8">
        <v>-0.171456</v>
      </c>
      <c r="C8">
        <v>150990.64900400001</v>
      </c>
      <c r="E8">
        <v>-0.35875000000000001</v>
      </c>
      <c r="F8">
        <v>11165.66282</v>
      </c>
      <c r="H8">
        <v>-7.7221999999999999E-2</v>
      </c>
      <c r="I8">
        <v>7268.5597129999996</v>
      </c>
      <c r="L8" s="3">
        <f t="shared" si="0"/>
        <v>-0.10937500000000001</v>
      </c>
      <c r="M8" s="3">
        <f t="shared" si="1"/>
        <v>13.772621775213599</v>
      </c>
      <c r="N8" s="3">
        <f t="shared" si="2"/>
        <v>12.721762826665223</v>
      </c>
      <c r="P8" s="3">
        <f t="shared" si="3"/>
        <v>-2.354329268292683E-2</v>
      </c>
      <c r="Q8" s="3">
        <f t="shared" si="4"/>
        <v>8.9656230347912409</v>
      </c>
      <c r="R8" s="3">
        <f t="shared" si="5"/>
        <v>8.456218760038599</v>
      </c>
    </row>
    <row r="9" spans="1:19" ht="14.25" x14ac:dyDescent="0.45">
      <c r="A9">
        <v>2016</v>
      </c>
      <c r="B9">
        <v>-0.192658</v>
      </c>
      <c r="C9">
        <v>145532.753826</v>
      </c>
      <c r="E9">
        <v>-2.7349999999999999</v>
      </c>
      <c r="F9">
        <v>13348.599469999999</v>
      </c>
      <c r="H9">
        <v>-0.27</v>
      </c>
      <c r="I9">
        <v>7162.3635130000002</v>
      </c>
      <c r="L9" s="3">
        <f t="shared" si="0"/>
        <v>-0.83384146341463417</v>
      </c>
      <c r="M9" s="3">
        <f t="shared" si="1"/>
        <v>16.465230474255598</v>
      </c>
      <c r="N9" s="3">
        <f t="shared" si="2"/>
        <v>8.4538040651132746</v>
      </c>
      <c r="P9" s="3">
        <f t="shared" si="3"/>
        <v>-8.2317073170731711E-2</v>
      </c>
      <c r="Q9" s="3">
        <f t="shared" si="4"/>
        <v>8.8346321460152399</v>
      </c>
      <c r="R9" s="3">
        <f t="shared" si="5"/>
        <v>7.0535444484262975</v>
      </c>
    </row>
    <row r="10" spans="1:19" ht="14.25" x14ac:dyDescent="0.45">
      <c r="A10">
        <v>2017</v>
      </c>
      <c r="B10">
        <v>-8.9728000000000002E-2</v>
      </c>
      <c r="C10">
        <v>123765.229735</v>
      </c>
      <c r="E10">
        <v>-0.10875</v>
      </c>
      <c r="F10">
        <v>9703.6111720000008</v>
      </c>
      <c r="H10">
        <v>-0.35277799999999998</v>
      </c>
      <c r="I10">
        <v>6518.2582249999996</v>
      </c>
      <c r="L10" s="3">
        <f t="shared" si="0"/>
        <v>-3.315548780487805E-2</v>
      </c>
      <c r="M10" s="3">
        <f t="shared" si="1"/>
        <v>11.969210308438562</v>
      </c>
      <c r="N10" s="3">
        <f t="shared" si="2"/>
        <v>11.650657247380344</v>
      </c>
      <c r="P10" s="3">
        <f t="shared" si="3"/>
        <v>-0.10755426829268293</v>
      </c>
      <c r="Q10" s="3">
        <f t="shared" si="4"/>
        <v>8.040141155373</v>
      </c>
      <c r="R10" s="3">
        <f t="shared" si="5"/>
        <v>5.7129983561876969</v>
      </c>
    </row>
    <row r="11" spans="1:19" ht="14.25" x14ac:dyDescent="0.45">
      <c r="A11">
        <v>2018</v>
      </c>
      <c r="B11">
        <v>-6.0019000000000003E-2</v>
      </c>
      <c r="C11">
        <v>134283.848188</v>
      </c>
      <c r="E11">
        <v>-1.2524999999999999</v>
      </c>
      <c r="F11" s="2">
        <v>11173.88992</v>
      </c>
      <c r="H11">
        <v>-3.1111E-2</v>
      </c>
      <c r="I11" s="2">
        <v>6668.6232200000004</v>
      </c>
      <c r="L11" s="3">
        <f t="shared" si="0"/>
        <v>-0.38185975609756101</v>
      </c>
      <c r="M11" s="3">
        <f t="shared" si="1"/>
        <v>13.782769738521599</v>
      </c>
      <c r="N11" s="3">
        <f t="shared" si="2"/>
        <v>10.11391724219591</v>
      </c>
      <c r="P11" s="3">
        <f t="shared" si="3"/>
        <v>-9.4850609756097562E-3</v>
      </c>
      <c r="Q11" s="3">
        <f t="shared" si="4"/>
        <v>8.2256133694056004</v>
      </c>
      <c r="R11" s="3">
        <f>Q11+P11*0.118831331*$Q$1</f>
        <v>8.0203858902956391</v>
      </c>
    </row>
    <row r="13" spans="1:19" ht="14.25" x14ac:dyDescent="0.45">
      <c r="E13" s="1" t="s">
        <v>14</v>
      </c>
      <c r="H13" s="1" t="s">
        <v>15</v>
      </c>
      <c r="N13" s="3">
        <f>STDEV(N3:N11)</f>
        <v>1.7074037169723892</v>
      </c>
      <c r="O13" t="s">
        <v>12</v>
      </c>
      <c r="R13" s="3">
        <f>STDEV(R3:R11)</f>
        <v>1.5369018552407894</v>
      </c>
      <c r="S13" t="s">
        <v>12</v>
      </c>
    </row>
    <row r="14" spans="1:19" ht="14.25" x14ac:dyDescent="0.45">
      <c r="D14" t="s">
        <v>0</v>
      </c>
      <c r="E14" t="s">
        <v>16</v>
      </c>
      <c r="F14" t="s">
        <v>17</v>
      </c>
      <c r="H14" t="s">
        <v>16</v>
      </c>
      <c r="I14" t="s">
        <v>17</v>
      </c>
      <c r="N14" s="2">
        <f>AVERAGE(N3:N11)</f>
        <v>10.661066464543175</v>
      </c>
      <c r="O14" t="s">
        <v>13</v>
      </c>
      <c r="R14" s="2">
        <f>AVERAGE(R3:R11)</f>
        <v>7.6199675617929348</v>
      </c>
      <c r="S14" t="s">
        <v>13</v>
      </c>
    </row>
    <row r="15" spans="1:19" ht="14.25" x14ac:dyDescent="0.45">
      <c r="D15">
        <v>2010</v>
      </c>
      <c r="E15">
        <v>-0.67100000000000004</v>
      </c>
      <c r="F15">
        <v>627.12318200000004</v>
      </c>
      <c r="H15">
        <v>-0.24</v>
      </c>
      <c r="I15">
        <v>653.09166500000003</v>
      </c>
    </row>
    <row r="16" spans="1:19" ht="14.25" x14ac:dyDescent="0.45">
      <c r="D16">
        <v>2011</v>
      </c>
      <c r="E16">
        <v>-1.0954999999999999</v>
      </c>
      <c r="F16">
        <v>762.47060499999998</v>
      </c>
      <c r="H16">
        <v>-0.410333</v>
      </c>
      <c r="I16">
        <v>1237.885055</v>
      </c>
    </row>
    <row r="17" spans="4:9" ht="14.25" x14ac:dyDescent="0.45">
      <c r="D17">
        <v>2012</v>
      </c>
      <c r="E17">
        <v>-1.5425</v>
      </c>
      <c r="F17">
        <v>818.84108100000003</v>
      </c>
      <c r="H17">
        <v>-1.3356669999999999</v>
      </c>
      <c r="I17">
        <v>1625.9081699999999</v>
      </c>
    </row>
    <row r="18" spans="4:9" ht="14.25" x14ac:dyDescent="0.45">
      <c r="D18">
        <v>2013</v>
      </c>
      <c r="E18">
        <v>-0.69721999999999995</v>
      </c>
      <c r="F18">
        <v>641.02768800000001</v>
      </c>
      <c r="H18">
        <v>-0.19666700000000001</v>
      </c>
      <c r="I18">
        <v>1225.879762</v>
      </c>
    </row>
    <row r="19" spans="4:9" ht="14.25" x14ac:dyDescent="0.45">
      <c r="D19">
        <v>2014</v>
      </c>
      <c r="E19">
        <v>-1.0185</v>
      </c>
      <c r="F19">
        <v>679.74733500000002</v>
      </c>
      <c r="H19">
        <v>-0.57266700000000004</v>
      </c>
      <c r="I19">
        <v>1440.77529</v>
      </c>
    </row>
    <row r="20" spans="4:9" ht="14.25" x14ac:dyDescent="0.45">
      <c r="D20">
        <v>2015</v>
      </c>
      <c r="E20">
        <v>-0.66100000000000003</v>
      </c>
      <c r="F20">
        <v>609.46270800000002</v>
      </c>
      <c r="H20">
        <v>3.8332999999999999E-2</v>
      </c>
      <c r="I20">
        <v>1048.6772820000001</v>
      </c>
    </row>
    <row r="21" spans="4:9" ht="14.25" x14ac:dyDescent="0.45">
      <c r="D21">
        <v>2016</v>
      </c>
      <c r="E21">
        <v>-0.55600000000000005</v>
      </c>
      <c r="F21">
        <v>449.56878799999998</v>
      </c>
      <c r="H21">
        <v>3.9E-2</v>
      </c>
      <c r="I21">
        <v>918.51227700000004</v>
      </c>
    </row>
    <row r="22" spans="4:9" ht="14.25" x14ac:dyDescent="0.45">
      <c r="D22">
        <v>2017</v>
      </c>
      <c r="E22">
        <v>0.11835</v>
      </c>
      <c r="F22">
        <v>292.73778499999997</v>
      </c>
      <c r="H22">
        <v>0.222667</v>
      </c>
      <c r="I22">
        <v>705.82449599999995</v>
      </c>
    </row>
    <row r="23" spans="4:9" ht="14.25" x14ac:dyDescent="0.45">
      <c r="D23">
        <v>2018</v>
      </c>
      <c r="E23">
        <v>-0.33234999999999998</v>
      </c>
      <c r="F23">
        <v>385.29866399999997</v>
      </c>
      <c r="H23">
        <v>-0.31266699999999997</v>
      </c>
      <c r="I23">
        <v>1031.570592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GMD1andSampleAreas_metric</vt:lpstr>
      <vt:lpstr>GMD1andSampleAreas_English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Brownie Wilson</dc:creator>
  <cp:lastModifiedBy>Gaisheng Liu</cp:lastModifiedBy>
  <dcterms:created xsi:type="dcterms:W3CDTF">2019-06-04T12:06:55Z</dcterms:created>
  <dcterms:modified xsi:type="dcterms:W3CDTF">2021-10-18T16:59:49Z</dcterms:modified>
</cp:coreProperties>
</file>