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utler\Desktop\Kansas River IW Program\Water quality\"/>
    </mc:Choice>
  </mc:AlternateContent>
  <bookViews>
    <workbookView xWindow="0" yWindow="0" windowWidth="20520" windowHeight="10988"/>
  </bookViews>
  <sheets>
    <sheet name="Sample info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" i="1" l="1"/>
  <c r="X5" i="1"/>
  <c r="Z5" i="1" s="1"/>
  <c r="W5" i="1"/>
  <c r="Y4" i="1"/>
  <c r="X4" i="1"/>
  <c r="Z4" i="1" s="1"/>
  <c r="W4" i="1"/>
  <c r="Y3" i="1"/>
  <c r="X3" i="1"/>
  <c r="W3" i="1"/>
  <c r="Y2" i="1"/>
  <c r="X2" i="1"/>
  <c r="W2" i="1"/>
  <c r="Y23" i="1"/>
  <c r="X23" i="1"/>
  <c r="Q23" i="1"/>
  <c r="G23" i="1"/>
  <c r="W23" i="1" s="1"/>
  <c r="Y21" i="1"/>
  <c r="X21" i="1"/>
  <c r="Q21" i="1"/>
  <c r="G21" i="1"/>
  <c r="W21" i="1" s="1"/>
  <c r="Z3" i="1" l="1"/>
  <c r="Z2" i="1"/>
  <c r="Z23" i="1"/>
  <c r="Z21" i="1"/>
  <c r="Y20" i="1" l="1"/>
  <c r="X20" i="1"/>
  <c r="Q20" i="1"/>
  <c r="G20" i="1"/>
  <c r="W20" i="1" s="1"/>
  <c r="Y19" i="1"/>
  <c r="X19" i="1"/>
  <c r="Q19" i="1"/>
  <c r="G19" i="1"/>
  <c r="W19" i="1" s="1"/>
  <c r="Z20" i="1" l="1"/>
  <c r="Z19" i="1"/>
  <c r="W6" i="1" l="1"/>
  <c r="W8" i="1"/>
  <c r="W9" i="1"/>
  <c r="W10" i="1"/>
  <c r="W11" i="1"/>
  <c r="W12" i="1"/>
  <c r="W13" i="1"/>
  <c r="W14" i="1"/>
  <c r="W15" i="1"/>
  <c r="W16" i="1"/>
  <c r="W17" i="1"/>
  <c r="X12" i="1" l="1"/>
  <c r="Y12" i="1"/>
  <c r="Z12" i="1" l="1"/>
  <c r="Y17" i="1" l="1"/>
  <c r="X17" i="1"/>
  <c r="Y16" i="1"/>
  <c r="X16" i="1"/>
  <c r="Y15" i="1"/>
  <c r="X15" i="1"/>
  <c r="Y14" i="1"/>
  <c r="X14" i="1"/>
  <c r="Y13" i="1"/>
  <c r="X13" i="1"/>
  <c r="Y11" i="1"/>
  <c r="X11" i="1"/>
  <c r="Y10" i="1"/>
  <c r="X10" i="1"/>
  <c r="Y9" i="1"/>
  <c r="X9" i="1"/>
  <c r="Y8" i="1"/>
  <c r="X8" i="1"/>
  <c r="Y6" i="1"/>
  <c r="X6" i="1"/>
  <c r="Z6" i="1" l="1"/>
  <c r="Z11" i="1"/>
  <c r="Z8" i="1"/>
  <c r="Z9" i="1"/>
  <c r="Z10" i="1"/>
</calcChain>
</file>

<file path=xl/comments1.xml><?xml version="1.0" encoding="utf-8"?>
<comments xmlns="http://schemas.openxmlformats.org/spreadsheetml/2006/main">
  <authors>
    <author>jbutler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jbutler:</t>
        </r>
        <r>
          <rPr>
            <sz val="9"/>
            <color indexed="81"/>
            <rFont val="Tahoma"/>
            <family val="2"/>
          </rPr>
          <t xml:space="preserve">
These wells were resampled on 10/6/2020 with new sampling procedures.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jbutler:</t>
        </r>
        <r>
          <rPr>
            <sz val="9"/>
            <color indexed="81"/>
            <rFont val="Tahoma"/>
            <family val="2"/>
          </rPr>
          <t xml:space="preserve">
ND = Non-detect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jbutler:</t>
        </r>
        <r>
          <rPr>
            <sz val="9"/>
            <color indexed="81"/>
            <rFont val="Tahoma"/>
            <charset val="1"/>
          </rPr>
          <t xml:space="preserve">
Sp.C. was not determined for these wells.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jbutler:</t>
        </r>
        <r>
          <rPr>
            <sz val="9"/>
            <color indexed="81"/>
            <rFont val="Tahoma"/>
            <family val="2"/>
          </rPr>
          <t xml:space="preserve">
HCO3 was not determined for these wells.</t>
        </r>
      </text>
    </comment>
    <comment ref="Z13" authorId="0" shapeId="0">
      <text>
        <r>
          <rPr>
            <b/>
            <sz val="9"/>
            <color indexed="81"/>
            <rFont val="Tahoma"/>
            <charset val="1"/>
          </rPr>
          <t>jbutler:</t>
        </r>
        <r>
          <rPr>
            <sz val="9"/>
            <color indexed="81"/>
            <rFont val="Tahoma"/>
            <charset val="1"/>
          </rPr>
          <t xml:space="preserve">
See explanation in notes.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jbutler:</t>
        </r>
        <r>
          <rPr>
            <sz val="9"/>
            <color indexed="81"/>
            <rFont val="Tahoma"/>
            <family val="2"/>
          </rPr>
          <t xml:space="preserve">
ND = Non-detect</t>
        </r>
      </text>
    </comment>
  </commentList>
</comments>
</file>

<file path=xl/sharedStrings.xml><?xml version="1.0" encoding="utf-8"?>
<sst xmlns="http://schemas.openxmlformats.org/spreadsheetml/2006/main" count="90" uniqueCount="50">
  <si>
    <t>Sample date</t>
  </si>
  <si>
    <t>Sample time</t>
  </si>
  <si>
    <t>Notes</t>
  </si>
  <si>
    <t>Sp.C. µS/cm</t>
  </si>
  <si>
    <t>Si</t>
  </si>
  <si>
    <t>SiO2 mg/L</t>
  </si>
  <si>
    <t>Ca</t>
  </si>
  <si>
    <t>Mg</t>
  </si>
  <si>
    <t>Na</t>
  </si>
  <si>
    <t>K</t>
  </si>
  <si>
    <t>Sr</t>
  </si>
  <si>
    <t>HCO3</t>
  </si>
  <si>
    <t xml:space="preserve">Cl </t>
  </si>
  <si>
    <t xml:space="preserve">SO4 </t>
  </si>
  <si>
    <t xml:space="preserve">NO3 </t>
  </si>
  <si>
    <t xml:space="preserve">NO3-N </t>
  </si>
  <si>
    <t xml:space="preserve">F </t>
  </si>
  <si>
    <t>Br</t>
  </si>
  <si>
    <t>B</t>
  </si>
  <si>
    <t>WB01</t>
  </si>
  <si>
    <t>RL02</t>
  </si>
  <si>
    <t>SN02</t>
  </si>
  <si>
    <t>RL01</t>
  </si>
  <si>
    <t>SN01</t>
  </si>
  <si>
    <t>DG02</t>
  </si>
  <si>
    <t>DG01</t>
  </si>
  <si>
    <t>LV01</t>
  </si>
  <si>
    <t>JF01</t>
  </si>
  <si>
    <t>GEMS4-1</t>
  </si>
  <si>
    <t>Cation meq/L</t>
  </si>
  <si>
    <t>Anion meq/L</t>
  </si>
  <si>
    <t>C.B.E. %</t>
  </si>
  <si>
    <t>HCO3 is lower than for other alluvial well samples. Cations and other anions are similar for samples from same well (2020002 and 031)</t>
  </si>
  <si>
    <t>HCO3 is lower than for earlier sample from same well (446). Cations and other anions are similar for samples from same well (2020005 and 027).</t>
  </si>
  <si>
    <t>HCO3 is lower than for other alluvial wells. Cations and other anions are similar for samples from same well (2020002 and 031).</t>
  </si>
  <si>
    <t>HCO3 is lower than for earlier sample from same well (490). Cations and other anions are similar for samples from same well (2020003 and 028).</t>
  </si>
  <si>
    <t>WY01</t>
  </si>
  <si>
    <t>JF02</t>
  </si>
  <si>
    <t>DG03</t>
  </si>
  <si>
    <t>WB02</t>
  </si>
  <si>
    <t>TDS sum mg/L</t>
  </si>
  <si>
    <t>Mn</t>
  </si>
  <si>
    <t>Fe</t>
  </si>
  <si>
    <t>Well name</t>
  </si>
  <si>
    <t>ND</t>
  </si>
  <si>
    <t>Sp.C. and cations are similar to values for earlier sample from sample well (2020004), but HCO3, Cl, and SO4 are lower.</t>
  </si>
  <si>
    <t>Sp.C., cations, and HCO3 are similar to values for earlier sample from sample well (2020006), but Cl and SO4 are lower.</t>
  </si>
  <si>
    <t>C.B.E. % cannot be determined as Sp.C. and HCO3 are missing.</t>
  </si>
  <si>
    <t>PT01</t>
  </si>
  <si>
    <t>PT02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</si>
</sst>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0.0"/>
    <numFmt numFmtId="166" formatCode="0.000"/>
  </numFmts>
  <fonts count="8" x14ac:knownFonts="1"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14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/>
    <xf numFmtId="0" fontId="0" fillId="0" borderId="0" xfId="0" applyFont="1" applyAlignment="1">
      <alignment horizontal="left"/>
    </xf>
    <xf numFmtId="14" fontId="0" fillId="0" borderId="0" xfId="0" applyNumberFormat="1" applyFont="1"/>
    <xf numFmtId="0" fontId="2" fillId="0" borderId="0" xfId="0" applyFont="1" applyAlignment="1">
      <alignment horizontal="left"/>
    </xf>
    <xf numFmtId="166" fontId="1" fillId="0" borderId="0" xfId="0" applyNumberFormat="1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/>
    </xf>
    <xf numFmtId="166" fontId="0" fillId="0" borderId="0" xfId="0" applyNumberFormat="1" applyFont="1"/>
    <xf numFmtId="166" fontId="0" fillId="0" borderId="0" xfId="0" applyNumberFormat="1" applyFont="1" applyFill="1" applyAlignment="1">
      <alignment horizontal="center" wrapText="1"/>
    </xf>
    <xf numFmtId="166" fontId="0" fillId="0" borderId="0" xfId="0" applyNumberFormat="1" applyFont="1" applyFill="1"/>
    <xf numFmtId="2" fontId="0" fillId="0" borderId="0" xfId="0" applyNumberFormat="1" applyFont="1" applyFill="1"/>
    <xf numFmtId="1" fontId="0" fillId="0" borderId="0" xfId="0" applyNumberFormat="1" applyFont="1"/>
    <xf numFmtId="165" fontId="1" fillId="0" borderId="0" xfId="0" applyNumberFormat="1" applyFont="1" applyFill="1" applyAlignment="1">
      <alignment horizontal="center" wrapText="1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/>
    <xf numFmtId="1" fontId="1" fillId="0" borderId="0" xfId="0" applyNumberFormat="1" applyFont="1" applyFill="1" applyAlignment="1">
      <alignment horizontal="center" wrapText="1"/>
    </xf>
    <xf numFmtId="164" fontId="0" fillId="0" borderId="0" xfId="0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0" fillId="2" borderId="0" xfId="0" applyFont="1" applyFill="1"/>
    <xf numFmtId="2" fontId="0" fillId="2" borderId="0" xfId="0" applyNumberFormat="1" applyFont="1" applyFill="1"/>
    <xf numFmtId="2" fontId="0" fillId="3" borderId="0" xfId="0" applyNumberFormat="1" applyFont="1" applyFill="1"/>
    <xf numFmtId="0" fontId="0" fillId="4" borderId="0" xfId="0" applyFont="1" applyFill="1"/>
    <xf numFmtId="14" fontId="1" fillId="4" borderId="0" xfId="0" applyNumberFormat="1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/>
    </xf>
    <xf numFmtId="14" fontId="0" fillId="0" borderId="0" xfId="0" applyNumberFormat="1" applyFont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Alignment="1">
      <alignment horizontal="right" wrapText="1"/>
    </xf>
    <xf numFmtId="2" fontId="0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B4B4"/>
      <color rgb="FFFFAAA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8"/>
  <sheetViews>
    <sheetView tabSelected="1" zoomScale="110" zoomScaleNormal="110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T32" sqref="T32"/>
    </sheetView>
  </sheetViews>
  <sheetFormatPr defaultColWidth="9.15234375" defaultRowHeight="11.65" x14ac:dyDescent="0.35"/>
  <cols>
    <col min="1" max="1" width="14.84375" style="10" customWidth="1"/>
    <col min="2" max="2" width="19.15234375" style="10" bestFit="1" customWidth="1"/>
    <col min="3" max="4" width="12.07421875" style="30" customWidth="1"/>
    <col min="5" max="5" width="7" style="10" bestFit="1" customWidth="1"/>
    <col min="6" max="6" width="5.3828125" style="10" bestFit="1" customWidth="1"/>
    <col min="7" max="7" width="12.3828125" style="10" bestFit="1" customWidth="1"/>
    <col min="8" max="8" width="13.53515625" style="26" bestFit="1" customWidth="1"/>
    <col min="9" max="10" width="12.3828125" style="26" bestFit="1" customWidth="1"/>
    <col min="11" max="12" width="11.3828125" style="10" bestFit="1" customWidth="1"/>
    <col min="13" max="13" width="13.53515625" style="23" bestFit="1" customWidth="1"/>
    <col min="14" max="14" width="12.3828125" style="26" bestFit="1" customWidth="1"/>
    <col min="15" max="15" width="13.53515625" style="26" bestFit="1" customWidth="1"/>
    <col min="16" max="16" width="12.3828125" style="10" bestFit="1" customWidth="1"/>
    <col min="17" max="18" width="11.3828125" style="10" bestFit="1" customWidth="1"/>
    <col min="19" max="19" width="11.3828125" style="19" bestFit="1" customWidth="1"/>
    <col min="20" max="20" width="7.84375" style="19" customWidth="1"/>
    <col min="21" max="21" width="5.3828125" style="19" customWidth="1"/>
    <col min="22" max="22" width="5.69140625" style="19" customWidth="1"/>
    <col min="23" max="23" width="7.69140625" style="10" customWidth="1"/>
    <col min="24" max="24" width="12.3828125" style="19" bestFit="1" customWidth="1"/>
    <col min="25" max="25" width="9.3828125" style="19" customWidth="1"/>
    <col min="26" max="26" width="11" style="10" customWidth="1"/>
    <col min="27" max="27" width="133.69140625" style="10" customWidth="1"/>
    <col min="28" max="16384" width="9.15234375" style="10"/>
  </cols>
  <sheetData>
    <row r="1" spans="1:27" s="1" customFormat="1" ht="36" customHeight="1" x14ac:dyDescent="0.35">
      <c r="A1" s="1" t="s">
        <v>43</v>
      </c>
      <c r="B1" s="2" t="s">
        <v>0</v>
      </c>
      <c r="C1" s="28" t="s">
        <v>1</v>
      </c>
      <c r="D1" s="28"/>
      <c r="E1" s="3" t="s">
        <v>3</v>
      </c>
      <c r="F1" s="3" t="s">
        <v>4</v>
      </c>
      <c r="G1" s="3" t="s">
        <v>5</v>
      </c>
      <c r="H1" s="24" t="s">
        <v>6</v>
      </c>
      <c r="I1" s="24" t="s">
        <v>7</v>
      </c>
      <c r="J1" s="24" t="s">
        <v>8</v>
      </c>
      <c r="K1" s="3" t="s">
        <v>9</v>
      </c>
      <c r="L1" s="3" t="s">
        <v>10</v>
      </c>
      <c r="M1" s="27" t="s">
        <v>11</v>
      </c>
      <c r="N1" s="24" t="s">
        <v>12</v>
      </c>
      <c r="O1" s="24" t="s">
        <v>13</v>
      </c>
      <c r="P1" s="3" t="s">
        <v>14</v>
      </c>
      <c r="Q1" s="3" t="s">
        <v>15</v>
      </c>
      <c r="R1" s="3" t="s">
        <v>16</v>
      </c>
      <c r="S1" s="17" t="s">
        <v>17</v>
      </c>
      <c r="T1" s="17" t="s">
        <v>18</v>
      </c>
      <c r="U1" s="17" t="s">
        <v>41</v>
      </c>
      <c r="V1" s="17" t="s">
        <v>42</v>
      </c>
      <c r="W1" t="s">
        <v>40</v>
      </c>
      <c r="X1" s="20" t="s">
        <v>29</v>
      </c>
      <c r="Y1" s="20" t="s">
        <v>30</v>
      </c>
      <c r="Z1" s="2" t="s">
        <v>31</v>
      </c>
      <c r="AA1" s="1" t="s">
        <v>2</v>
      </c>
    </row>
    <row r="2" spans="1:27" s="4" customFormat="1" x14ac:dyDescent="0.35">
      <c r="A2" s="37" t="s">
        <v>22</v>
      </c>
      <c r="B2" s="38">
        <v>44047</v>
      </c>
      <c r="C2" s="7">
        <v>0.44930555555555557</v>
      </c>
      <c r="D2" s="7"/>
      <c r="E2" s="4">
        <v>800.8</v>
      </c>
      <c r="F2" s="4">
        <v>14.442465135708732</v>
      </c>
      <c r="G2" s="22">
        <v>30.89698174129574</v>
      </c>
      <c r="H2" s="32">
        <v>117.63767627705288</v>
      </c>
      <c r="I2" s="22">
        <v>23.697871578050581</v>
      </c>
      <c r="J2" s="22">
        <v>24.466785515119312</v>
      </c>
      <c r="K2" s="22">
        <v>5.1637751306941047</v>
      </c>
      <c r="L2" s="32">
        <v>2.7351214692872508</v>
      </c>
      <c r="M2" s="22">
        <v>446.37238789495416</v>
      </c>
      <c r="N2" s="22">
        <v>15.298999999999999</v>
      </c>
      <c r="O2" s="22">
        <v>48.797750000000001</v>
      </c>
      <c r="P2" s="32">
        <v>3.0329999999999999</v>
      </c>
      <c r="Q2" s="22">
        <v>0.68511407273548686</v>
      </c>
      <c r="R2" s="22">
        <v>0.19075</v>
      </c>
      <c r="S2" s="22">
        <v>2E-3</v>
      </c>
      <c r="T2" s="32">
        <v>3.1564630879830281E-2</v>
      </c>
      <c r="U2" s="36" t="s">
        <v>44</v>
      </c>
      <c r="V2" s="36" t="s">
        <v>44</v>
      </c>
      <c r="W2" s="22">
        <f t="shared" ref="W2:W5" si="0">SUM(G2:L2)+0.4917*M2+SUM(N2:P2)+R2+S2</f>
        <v>491.40201483944884</v>
      </c>
      <c r="X2" s="32">
        <f t="shared" ref="X2:X3" si="1">0.0499*H2+0.08229*I2+0.0435*J2+0.02558*K2+0.02283*L2</f>
        <v>9.0790552592773945</v>
      </c>
      <c r="Y2" s="22">
        <f t="shared" ref="Y2:Y3" si="2">0.01639*M2+0.02821*N2+0.02082*O2+0.01613*P2+0.05264*R2+0.01252*S2</f>
        <v>8.8225857925982982</v>
      </c>
      <c r="Z2" s="22">
        <f t="shared" ref="Z2:Z5" si="3">(X2-Y2)/(X2+Y2)*100</f>
        <v>1.4326589720791214</v>
      </c>
    </row>
    <row r="3" spans="1:27" s="4" customFormat="1" x14ac:dyDescent="0.35">
      <c r="A3" s="37" t="s">
        <v>20</v>
      </c>
      <c r="B3" s="38">
        <v>44047</v>
      </c>
      <c r="C3" s="7">
        <v>0.50347222222222221</v>
      </c>
      <c r="D3" s="7"/>
      <c r="E3" s="4">
        <v>836.2</v>
      </c>
      <c r="F3" s="4">
        <v>14.47843799495784</v>
      </c>
      <c r="G3" s="22">
        <v>30.97393901728416</v>
      </c>
      <c r="H3" s="32">
        <v>149.90856749145644</v>
      </c>
      <c r="I3" s="22">
        <v>17.131514240082875</v>
      </c>
      <c r="J3" s="22">
        <v>15.468051505102338</v>
      </c>
      <c r="K3" s="22">
        <v>5.4265842451291002</v>
      </c>
      <c r="L3" s="32">
        <v>0.72503731432368601</v>
      </c>
      <c r="M3" s="22">
        <v>489.51498610959771</v>
      </c>
      <c r="N3" s="22">
        <v>7.66</v>
      </c>
      <c r="O3" s="22">
        <v>49.443750000000001</v>
      </c>
      <c r="P3" s="32">
        <v>0.62124999999999997</v>
      </c>
      <c r="Q3" s="22">
        <v>0.14033205330923876</v>
      </c>
      <c r="R3" s="22">
        <v>0.21325</v>
      </c>
      <c r="S3" s="22">
        <v>1.5E-3</v>
      </c>
      <c r="T3" s="32">
        <v>1.4947719809817895E-2</v>
      </c>
      <c r="U3" s="36" t="s">
        <v>44</v>
      </c>
      <c r="V3" s="36" t="s">
        <v>44</v>
      </c>
      <c r="W3" s="22">
        <f t="shared" si="0"/>
        <v>518.26796248346784</v>
      </c>
      <c r="X3" s="32">
        <f t="shared" si="1"/>
        <v>9.7184146919884604</v>
      </c>
      <c r="Y3" s="22">
        <f t="shared" si="2"/>
        <v>9.2899231198363061</v>
      </c>
      <c r="Z3" s="22">
        <f t="shared" si="3"/>
        <v>2.2542295722753671</v>
      </c>
    </row>
    <row r="4" spans="1:27" s="4" customFormat="1" x14ac:dyDescent="0.35">
      <c r="A4" s="37" t="s">
        <v>19</v>
      </c>
      <c r="B4" s="38">
        <v>44047</v>
      </c>
      <c r="C4" s="7">
        <v>0.55763888888888891</v>
      </c>
      <c r="D4" s="7"/>
      <c r="E4" s="4">
        <v>739</v>
      </c>
      <c r="F4" s="4">
        <v>11.930922770839384</v>
      </c>
      <c r="G4" s="22">
        <v>25.524001584466649</v>
      </c>
      <c r="H4" s="32">
        <v>123.37033509514775</v>
      </c>
      <c r="I4" s="22">
        <v>16.574552660939879</v>
      </c>
      <c r="J4" s="22">
        <v>19.161231787896462</v>
      </c>
      <c r="K4" s="22">
        <v>2.1762833791470637</v>
      </c>
      <c r="L4" s="32">
        <v>1.0032041002006695</v>
      </c>
      <c r="M4" s="22">
        <v>379.82048662283319</v>
      </c>
      <c r="N4" s="22">
        <v>12.66825</v>
      </c>
      <c r="O4" s="22">
        <v>47.187249999999999</v>
      </c>
      <c r="P4" s="32">
        <v>1.2155</v>
      </c>
      <c r="Q4" s="22">
        <v>0.27456516828552069</v>
      </c>
      <c r="R4" s="22">
        <v>0.23874999999999999</v>
      </c>
      <c r="S4" s="22">
        <v>1.129</v>
      </c>
      <c r="T4" s="32">
        <v>6.7665821546751409E-3</v>
      </c>
      <c r="U4" s="36" t="s">
        <v>44</v>
      </c>
      <c r="V4" s="36" t="s">
        <v>44</v>
      </c>
      <c r="W4" s="22">
        <f t="shared" si="0"/>
        <v>437.00609188024555</v>
      </c>
      <c r="X4" s="32">
        <f>0.0499*H4+0.08229*I4+0.0435*J4+0.02558*K4+0.02283*L4</f>
        <v>8.4321857209362747</v>
      </c>
      <c r="Y4" s="22">
        <f>0.01639*M4+0.02821*N4+0.02082*O4+0.01613*P4+0.05264*R4+0.01252*S4</f>
        <v>7.6113765482482352</v>
      </c>
      <c r="Z4" s="22">
        <f t="shared" si="3"/>
        <v>5.11612794537906</v>
      </c>
      <c r="AA4" s="4" t="s">
        <v>32</v>
      </c>
    </row>
    <row r="5" spans="1:27" s="4" customFormat="1" x14ac:dyDescent="0.35">
      <c r="A5" s="37" t="s">
        <v>23</v>
      </c>
      <c r="B5" s="38">
        <v>44049</v>
      </c>
      <c r="C5" s="7">
        <v>0.43888888888888888</v>
      </c>
      <c r="D5" s="7"/>
      <c r="E5" s="4">
        <v>801.6</v>
      </c>
      <c r="F5" s="4">
        <v>15.834686613211494</v>
      </c>
      <c r="G5" s="22">
        <v>33.875381977408317</v>
      </c>
      <c r="H5" s="32">
        <v>134.06470818198432</v>
      </c>
      <c r="I5" s="22">
        <v>19.716224828977261</v>
      </c>
      <c r="J5" s="22">
        <v>18.36450504980553</v>
      </c>
      <c r="K5" s="22">
        <v>4.0427148943143703</v>
      </c>
      <c r="L5" s="32">
        <v>0.87946358048686413</v>
      </c>
      <c r="M5" s="22">
        <v>422.70051284459731</v>
      </c>
      <c r="N5" s="22">
        <v>14.73325</v>
      </c>
      <c r="O5" s="22">
        <v>60.065249999999999</v>
      </c>
      <c r="P5" s="32">
        <v>1.4584999999999999</v>
      </c>
      <c r="Q5" s="22">
        <v>0.32945561328213235</v>
      </c>
      <c r="R5" s="22">
        <v>0.23849999999999999</v>
      </c>
      <c r="S5" s="22">
        <v>2E-3</v>
      </c>
      <c r="T5" s="32">
        <v>1.9129967342269454E-2</v>
      </c>
      <c r="U5" s="36" t="s">
        <v>44</v>
      </c>
      <c r="V5" s="36" t="s">
        <v>44</v>
      </c>
      <c r="W5" s="22">
        <f t="shared" si="0"/>
        <v>495.28234067866521</v>
      </c>
      <c r="X5" s="32">
        <f t="shared" ref="X5" si="4">0.0499*H5+0.08229*I5+0.0435*J5+0.02558*K5+0.02283*L5</f>
        <v>9.2346238496631745</v>
      </c>
      <c r="Y5" s="22">
        <f t="shared" ref="Y5" si="5">0.01639*M5+0.02821*N5+0.02082*O5+0.01613*P5+0.05264*R5+0.01252*S5</f>
        <v>8.6303501780229492</v>
      </c>
      <c r="Z5" s="22">
        <f t="shared" si="3"/>
        <v>3.382449203137694</v>
      </c>
    </row>
    <row r="6" spans="1:27" s="4" customFormat="1" x14ac:dyDescent="0.35">
      <c r="A6" s="37" t="s">
        <v>21</v>
      </c>
      <c r="B6" s="38">
        <v>44049</v>
      </c>
      <c r="C6" s="7">
        <v>0.48958333333333331</v>
      </c>
      <c r="D6" s="7"/>
      <c r="E6" s="4">
        <v>848.8</v>
      </c>
      <c r="F6" s="4">
        <v>15.766766049525557</v>
      </c>
      <c r="G6" s="22">
        <v>33.730078499342497</v>
      </c>
      <c r="H6" s="32">
        <v>156.52000036573531</v>
      </c>
      <c r="I6" s="22">
        <v>11.554318216480343</v>
      </c>
      <c r="J6" s="22">
        <v>15.528335092557281</v>
      </c>
      <c r="K6" s="22">
        <v>3.0141003071483388</v>
      </c>
      <c r="L6" s="32">
        <v>0.62599585751281683</v>
      </c>
      <c r="M6" s="22">
        <v>419.36786831958977</v>
      </c>
      <c r="N6" s="22">
        <v>22.905750000000001</v>
      </c>
      <c r="O6" s="22">
        <v>79.679749999999999</v>
      </c>
      <c r="P6" s="32">
        <v>1.4137500000000001</v>
      </c>
      <c r="Q6" s="22">
        <v>0.31934718771176873</v>
      </c>
      <c r="R6" s="22">
        <v>0.155</v>
      </c>
      <c r="S6" s="22">
        <v>2E-3</v>
      </c>
      <c r="T6" s="32">
        <v>1.2256271837131991E-2</v>
      </c>
      <c r="U6" s="36" t="s">
        <v>44</v>
      </c>
      <c r="V6" s="36" t="s">
        <v>44</v>
      </c>
      <c r="W6" s="22">
        <f>SUM(G6:L6)+0.4917*M6+SUM(N6:P6)+R6+S6</f>
        <v>531.3322591915188</v>
      </c>
      <c r="X6" s="32">
        <f>0.0499*H6+0.08229*I6+0.0435*J6+0.02558*K6+0.02283*L6</f>
        <v>9.5280276120944727</v>
      </c>
      <c r="Y6" s="22">
        <f>0.01639*M6+0.02821*N6+0.02082*O6+0.01613*P6+0.05264*R6+0.01252*S6</f>
        <v>9.2095309917580757</v>
      </c>
      <c r="Z6" s="22">
        <f>(X6-Y6)/(X6+Y6)*100</f>
        <v>1.6997765134189484</v>
      </c>
    </row>
    <row r="7" spans="1:27" s="4" customFormat="1" x14ac:dyDescent="0.35">
      <c r="B7" s="33"/>
      <c r="C7" s="7"/>
      <c r="D7" s="7"/>
      <c r="G7" s="22"/>
      <c r="H7" s="32"/>
      <c r="I7" s="22"/>
      <c r="J7" s="22"/>
      <c r="K7" s="22"/>
      <c r="L7" s="32"/>
      <c r="M7" s="22"/>
      <c r="N7" s="22"/>
      <c r="O7" s="22"/>
      <c r="P7" s="32"/>
      <c r="Q7" s="22"/>
      <c r="R7" s="22"/>
      <c r="S7" s="22"/>
      <c r="T7" s="32"/>
      <c r="U7" s="36"/>
      <c r="V7" s="36"/>
      <c r="W7" s="22"/>
      <c r="X7" s="32"/>
      <c r="Y7" s="22"/>
      <c r="Z7" s="22"/>
    </row>
    <row r="8" spans="1:27" s="4" customFormat="1" x14ac:dyDescent="0.35">
      <c r="A8" s="4" t="s">
        <v>22</v>
      </c>
      <c r="B8" s="33">
        <v>44110</v>
      </c>
      <c r="C8" s="7">
        <v>0.49305555555555558</v>
      </c>
      <c r="D8" s="7"/>
      <c r="E8" s="4">
        <v>794.9</v>
      </c>
      <c r="F8" s="4">
        <v>11.032258006115955</v>
      </c>
      <c r="G8" s="22">
        <v>23.601474608198959</v>
      </c>
      <c r="H8" s="32">
        <v>119.27813129796918</v>
      </c>
      <c r="I8" s="22">
        <v>24.41306093217786</v>
      </c>
      <c r="J8" s="22">
        <v>23.705201514870826</v>
      </c>
      <c r="K8" s="22">
        <v>5.021486185767075</v>
      </c>
      <c r="L8" s="32">
        <v>2.8206670995792229</v>
      </c>
      <c r="M8" s="22">
        <v>385.79904892224073</v>
      </c>
      <c r="N8" s="22">
        <v>13.720499999999999</v>
      </c>
      <c r="O8" s="22">
        <v>48.916499999999999</v>
      </c>
      <c r="P8" s="32">
        <v>4.2999999999999997E-2</v>
      </c>
      <c r="Q8" s="22">
        <v>9.7131240117461042E-3</v>
      </c>
      <c r="R8" s="22">
        <v>0.2455</v>
      </c>
      <c r="S8" s="22">
        <v>0.11649999999999999</v>
      </c>
      <c r="T8" s="32">
        <v>2.5384475066778451E-2</v>
      </c>
      <c r="U8" s="36" t="s">
        <v>44</v>
      </c>
      <c r="V8" s="36" t="s">
        <v>44</v>
      </c>
      <c r="W8" s="22">
        <f t="shared" ref="W8:W17" si="6">SUM(G8:L8)+0.4917*M8+SUM(N8:P8)+R8+S8</f>
        <v>451.57941399362886</v>
      </c>
      <c r="X8" s="32">
        <f t="shared" ref="X8:X17" si="7">0.0499*H8+0.08229*I8+0.0435*J8+0.02558*K8+0.02283*L8</f>
        <v>9.1849512482897744</v>
      </c>
      <c r="Y8" s="22">
        <f t="shared" ref="Y8:Y17" si="8">0.01639*M8+0.02821*N8+0.02082*O8+0.01613*P8+0.05264*R8+0.01252*S8</f>
        <v>7.7438185368355246</v>
      </c>
      <c r="Z8" s="22">
        <f t="shared" ref="Z8:Z12" si="9">(X8-Y8)/(X8+Y8)*100</f>
        <v>8.5129204882951477</v>
      </c>
      <c r="AA8" s="4" t="s">
        <v>33</v>
      </c>
    </row>
    <row r="9" spans="1:27" s="4" customFormat="1" x14ac:dyDescent="0.35">
      <c r="A9" s="4" t="s">
        <v>20</v>
      </c>
      <c r="B9" s="33">
        <v>44110</v>
      </c>
      <c r="C9" s="7">
        <v>0.54861111111111105</v>
      </c>
      <c r="D9" s="7"/>
      <c r="E9" s="4">
        <v>848.6</v>
      </c>
      <c r="F9" s="4">
        <v>10.140091472408336</v>
      </c>
      <c r="G9" s="22">
        <v>21.692849394764668</v>
      </c>
      <c r="H9" s="32">
        <v>154.83934278198285</v>
      </c>
      <c r="I9" s="22">
        <v>17.521644513467745</v>
      </c>
      <c r="J9" s="22">
        <v>15.385794823298484</v>
      </c>
      <c r="K9" s="22">
        <v>5.6990858125147996</v>
      </c>
      <c r="L9" s="32">
        <v>0.77003079237870997</v>
      </c>
      <c r="M9" s="22">
        <v>405.43135485137628</v>
      </c>
      <c r="N9" s="22">
        <v>6.4885000000000002</v>
      </c>
      <c r="O9" s="22">
        <v>44.926000000000002</v>
      </c>
      <c r="P9" s="32">
        <v>5.1000000000000004E-2</v>
      </c>
      <c r="Q9" s="22">
        <v>1.1520216851140729E-2</v>
      </c>
      <c r="R9" s="22">
        <v>0.22650000000000001</v>
      </c>
      <c r="S9" s="22">
        <v>1.4999999999999999E-2</v>
      </c>
      <c r="T9" s="32">
        <v>2.942316434962117E-3</v>
      </c>
      <c r="U9" s="36" t="s">
        <v>44</v>
      </c>
      <c r="V9" s="36" t="s">
        <v>44</v>
      </c>
      <c r="W9" s="22">
        <f t="shared" si="6"/>
        <v>466.96634529882897</v>
      </c>
      <c r="X9" s="32">
        <f t="shared" si="7"/>
        <v>10.000983824721823</v>
      </c>
      <c r="Y9" s="22">
        <f t="shared" si="8"/>
        <v>7.7763532010140555</v>
      </c>
      <c r="Z9" s="22">
        <f t="shared" si="9"/>
        <v>12.513857505695125</v>
      </c>
      <c r="AA9" s="4" t="s">
        <v>35</v>
      </c>
    </row>
    <row r="10" spans="1:27" s="4" customFormat="1" x14ac:dyDescent="0.35">
      <c r="A10" s="4" t="s">
        <v>23</v>
      </c>
      <c r="B10" s="33">
        <v>44110</v>
      </c>
      <c r="C10" s="7">
        <v>0.66805555555555562</v>
      </c>
      <c r="D10" s="7"/>
      <c r="E10" s="4">
        <v>802.7</v>
      </c>
      <c r="F10" s="4">
        <v>10.573221713279134</v>
      </c>
      <c r="G10" s="22">
        <v>22.619451399203665</v>
      </c>
      <c r="H10" s="32">
        <v>136.36837539630426</v>
      </c>
      <c r="I10" s="22">
        <v>19.541527456255039</v>
      </c>
      <c r="J10" s="22">
        <v>17.786710800772035</v>
      </c>
      <c r="K10" s="22">
        <v>4.0726649550070437</v>
      </c>
      <c r="L10" s="32">
        <v>0.89917631546468257</v>
      </c>
      <c r="M10" s="22">
        <v>424.90207801566288</v>
      </c>
      <c r="N10" s="22">
        <v>10.881</v>
      </c>
      <c r="O10" s="22">
        <v>42.810499999999998</v>
      </c>
      <c r="P10" s="32">
        <v>4.3999999999999997E-2</v>
      </c>
      <c r="Q10" s="22">
        <v>9.9390106166704316E-3</v>
      </c>
      <c r="R10" s="22">
        <v>0.24399999999999999</v>
      </c>
      <c r="S10" s="22">
        <v>4.7E-2</v>
      </c>
      <c r="T10" s="32">
        <v>1.076975821663723E-2</v>
      </c>
      <c r="U10" s="36" t="s">
        <v>44</v>
      </c>
      <c r="V10" s="36" t="s">
        <v>44</v>
      </c>
      <c r="W10" s="22">
        <f t="shared" si="6"/>
        <v>464.2387580833082</v>
      </c>
      <c r="X10" s="32">
        <f t="shared" si="7"/>
        <v>9.3112831113155323</v>
      </c>
      <c r="Y10" s="22">
        <f t="shared" si="8"/>
        <v>8.1765549986767123</v>
      </c>
      <c r="Z10" s="22">
        <f t="shared" si="9"/>
        <v>6.4886700431567705</v>
      </c>
      <c r="AA10" s="4" t="s">
        <v>46</v>
      </c>
    </row>
    <row r="11" spans="1:27" s="4" customFormat="1" x14ac:dyDescent="0.35">
      <c r="A11" s="4" t="s">
        <v>21</v>
      </c>
      <c r="B11" s="33">
        <v>44110</v>
      </c>
      <c r="C11" s="7">
        <v>0.72638888888888886</v>
      </c>
      <c r="D11" s="7"/>
      <c r="E11" s="4">
        <v>849.3</v>
      </c>
      <c r="F11" s="4">
        <v>7.6452877275675686</v>
      </c>
      <c r="G11" s="22">
        <v>16.355678418192404</v>
      </c>
      <c r="H11" s="32">
        <v>157.94779129972662</v>
      </c>
      <c r="I11" s="22">
        <v>11.337181201919798</v>
      </c>
      <c r="J11" s="22">
        <v>17.164926606472807</v>
      </c>
      <c r="K11" s="22">
        <v>4.4297405148941813</v>
      </c>
      <c r="L11" s="32">
        <v>0.63172930142254602</v>
      </c>
      <c r="M11" s="22">
        <v>384.32460619299491</v>
      </c>
      <c r="N11" s="22">
        <v>19.474499999999999</v>
      </c>
      <c r="O11" s="22">
        <v>60.774999999999999</v>
      </c>
      <c r="P11" s="32">
        <v>4.4499999999999998E-2</v>
      </c>
      <c r="Q11" s="22">
        <v>1.0051953919132595E-2</v>
      </c>
      <c r="R11" s="22">
        <v>0.21099999999999999</v>
      </c>
      <c r="S11" s="22">
        <v>5.0500000000000003E-2</v>
      </c>
      <c r="T11" s="32">
        <v>8.1337318396058778E-3</v>
      </c>
      <c r="U11" s="36" t="s">
        <v>44</v>
      </c>
      <c r="V11" s="36" t="s">
        <v>44</v>
      </c>
      <c r="W11" s="22">
        <f t="shared" si="6"/>
        <v>477.39495620772396</v>
      </c>
      <c r="X11" s="32">
        <f t="shared" si="7"/>
        <v>9.6889408766663756</v>
      </c>
      <c r="Y11" s="22">
        <f t="shared" si="8"/>
        <v>8.1262485255031862</v>
      </c>
      <c r="Z11" s="22">
        <f t="shared" si="9"/>
        <v>8.7716853067690774</v>
      </c>
      <c r="AA11" s="4" t="s">
        <v>45</v>
      </c>
    </row>
    <row r="12" spans="1:27" s="4" customFormat="1" x14ac:dyDescent="0.35">
      <c r="A12" s="4" t="s">
        <v>19</v>
      </c>
      <c r="B12" s="33">
        <v>44110</v>
      </c>
      <c r="C12" s="7">
        <v>0.73611111111111116</v>
      </c>
      <c r="D12" s="7"/>
      <c r="E12" s="4">
        <v>734.1</v>
      </c>
      <c r="F12" s="4">
        <v>7.3810483335365156</v>
      </c>
      <c r="G12" s="22">
        <v>15.790387129205827</v>
      </c>
      <c r="H12" s="32">
        <v>123.13768145111038</v>
      </c>
      <c r="I12" s="22">
        <v>17.304596181252837</v>
      </c>
      <c r="J12" s="22">
        <v>19.843029635770016</v>
      </c>
      <c r="K12" s="22">
        <v>2.4578472270752365</v>
      </c>
      <c r="L12" s="32">
        <v>1.0465073093862969</v>
      </c>
      <c r="M12" s="22">
        <v>341.10121659592704</v>
      </c>
      <c r="N12" s="22">
        <v>10.576499999999999</v>
      </c>
      <c r="O12" s="22">
        <v>48.266000000000005</v>
      </c>
      <c r="P12" s="32">
        <v>8.7955000000000005</v>
      </c>
      <c r="Q12" s="22">
        <v>1.9867856336119272</v>
      </c>
      <c r="R12" s="22">
        <v>0.251</v>
      </c>
      <c r="S12" s="22">
        <v>4.4999999999999998E-2</v>
      </c>
      <c r="T12" s="32">
        <v>4.1199967974041235E-3</v>
      </c>
      <c r="U12" s="36" t="s">
        <v>44</v>
      </c>
      <c r="V12" s="36" t="s">
        <v>44</v>
      </c>
      <c r="W12" s="22">
        <f t="shared" si="6"/>
        <v>415.23351713401797</v>
      </c>
      <c r="X12" s="32">
        <f t="shared" si="7"/>
        <v>8.5185008072635728</v>
      </c>
      <c r="Y12" s="22">
        <f t="shared" si="8"/>
        <v>7.0495575800072432</v>
      </c>
      <c r="Z12" s="22">
        <f t="shared" si="9"/>
        <v>9.4356225465945531</v>
      </c>
      <c r="AA12" s="4" t="s">
        <v>34</v>
      </c>
    </row>
    <row r="13" spans="1:27" s="4" customFormat="1" x14ac:dyDescent="0.35">
      <c r="A13" s="4" t="s">
        <v>24</v>
      </c>
      <c r="B13" s="33">
        <v>44100</v>
      </c>
      <c r="C13" s="7">
        <v>0.35416666666666669</v>
      </c>
      <c r="D13" s="7"/>
      <c r="E13" s="34"/>
      <c r="F13" s="4">
        <v>5.0649317183788778</v>
      </c>
      <c r="G13" s="22">
        <v>10.835484202536895</v>
      </c>
      <c r="H13" s="32">
        <v>122.13842979223897</v>
      </c>
      <c r="I13" s="22">
        <v>10.426322724280695</v>
      </c>
      <c r="J13" s="22">
        <v>15.705326167886099</v>
      </c>
      <c r="K13" s="22">
        <v>2.836824898408365</v>
      </c>
      <c r="L13" s="32">
        <v>0.51874624214187448</v>
      </c>
      <c r="M13" s="35"/>
      <c r="N13" s="22">
        <v>7.3019999999999996</v>
      </c>
      <c r="O13" s="22">
        <v>23.786000000000001</v>
      </c>
      <c r="P13" s="32">
        <v>16.825499999999998</v>
      </c>
      <c r="Q13" s="22">
        <v>3.8006550711542806</v>
      </c>
      <c r="R13" s="22">
        <v>0.27100000000000002</v>
      </c>
      <c r="S13" s="22">
        <v>3.6500000000000005E-2</v>
      </c>
      <c r="T13" s="32">
        <v>0</v>
      </c>
      <c r="U13" s="36" t="s">
        <v>44</v>
      </c>
      <c r="V13" s="36" t="s">
        <v>44</v>
      </c>
      <c r="W13" s="22">
        <f t="shared" si="6"/>
        <v>210.68213402749288</v>
      </c>
      <c r="X13" s="32">
        <f t="shared" si="7"/>
        <v>7.7202803895262138</v>
      </c>
      <c r="Y13" s="22">
        <f t="shared" si="8"/>
        <v>0.98733167500000008</v>
      </c>
      <c r="Z13" s="35"/>
      <c r="AA13" s="4" t="s">
        <v>47</v>
      </c>
    </row>
    <row r="14" spans="1:27" s="4" customFormat="1" x14ac:dyDescent="0.35">
      <c r="A14" s="4" t="s">
        <v>25</v>
      </c>
      <c r="B14" s="33">
        <v>44100</v>
      </c>
      <c r="C14" s="7">
        <v>0.58333333333333337</v>
      </c>
      <c r="D14" s="7"/>
      <c r="E14" s="34"/>
      <c r="F14" s="4">
        <v>10.048343688412832</v>
      </c>
      <c r="G14" s="22">
        <v>21.496571987806998</v>
      </c>
      <c r="H14" s="32">
        <v>147.67603009683904</v>
      </c>
      <c r="I14" s="22">
        <v>20.34639222057892</v>
      </c>
      <c r="J14" s="22">
        <v>16.044221371071622</v>
      </c>
      <c r="K14" s="22">
        <v>3.3007337891621873</v>
      </c>
      <c r="L14" s="32">
        <v>0.73408475633668668</v>
      </c>
      <c r="M14" s="35"/>
      <c r="N14" s="22">
        <v>19.917999999999999</v>
      </c>
      <c r="O14" s="22">
        <v>55.378500000000003</v>
      </c>
      <c r="P14" s="32">
        <v>8.1500000000000003E-2</v>
      </c>
      <c r="Q14" s="22">
        <v>1.8409758301332735E-2</v>
      </c>
      <c r="R14" s="22">
        <v>0.2195</v>
      </c>
      <c r="S14" s="22">
        <v>3.7999999999999999E-2</v>
      </c>
      <c r="T14" s="32">
        <v>3.668001821391248E-2</v>
      </c>
      <c r="U14" s="36" t="s">
        <v>44</v>
      </c>
      <c r="V14" s="36" t="s">
        <v>44</v>
      </c>
      <c r="W14" s="22">
        <f t="shared" si="6"/>
        <v>285.23353422179548</v>
      </c>
      <c r="X14" s="32">
        <f t="shared" si="7"/>
        <v>9.8424540726192582</v>
      </c>
      <c r="Y14" s="22">
        <f t="shared" si="8"/>
        <v>1.728211985</v>
      </c>
      <c r="Z14" s="35"/>
      <c r="AA14" s="4" t="s">
        <v>47</v>
      </c>
    </row>
    <row r="15" spans="1:27" s="4" customFormat="1" x14ac:dyDescent="0.35">
      <c r="A15" s="4" t="s">
        <v>26</v>
      </c>
      <c r="B15" s="33">
        <v>44100</v>
      </c>
      <c r="C15" s="7">
        <v>0.41666666666666669</v>
      </c>
      <c r="D15" s="7"/>
      <c r="E15" s="34"/>
      <c r="F15" s="4">
        <v>13.282281967546323</v>
      </c>
      <c r="G15" s="22">
        <v>28.414984531924354</v>
      </c>
      <c r="H15" s="32">
        <v>160.22379955363866</v>
      </c>
      <c r="I15" s="22">
        <v>15.875712426567151</v>
      </c>
      <c r="J15" s="22">
        <v>10.683732458053623</v>
      </c>
      <c r="K15" s="22">
        <v>3.3346561241215138</v>
      </c>
      <c r="L15" s="32">
        <v>0.83738716228305088</v>
      </c>
      <c r="M15" s="35"/>
      <c r="N15" s="22">
        <v>4.1865000000000006</v>
      </c>
      <c r="O15" s="22">
        <v>44.863</v>
      </c>
      <c r="P15" s="32">
        <v>4.1499999999999995E-2</v>
      </c>
      <c r="Q15" s="22">
        <v>9.3742941043596113E-3</v>
      </c>
      <c r="R15" s="22">
        <v>0.16550000000000001</v>
      </c>
      <c r="S15" s="22">
        <v>1.4999999999999999E-2</v>
      </c>
      <c r="T15" s="32">
        <v>2.0814852764662866E-2</v>
      </c>
      <c r="U15" s="36" t="s">
        <v>44</v>
      </c>
      <c r="V15" s="36" t="s">
        <v>44</v>
      </c>
      <c r="W15" s="22">
        <f t="shared" si="6"/>
        <v>268.64177225658835</v>
      </c>
      <c r="X15" s="32">
        <f t="shared" si="7"/>
        <v>9.8707403878040623</v>
      </c>
      <c r="Y15" s="22">
        <f t="shared" si="8"/>
        <v>1.0617179400000003</v>
      </c>
      <c r="Z15" s="35"/>
      <c r="AA15" s="4" t="s">
        <v>47</v>
      </c>
    </row>
    <row r="16" spans="1:27" s="4" customFormat="1" x14ac:dyDescent="0.35">
      <c r="A16" s="4" t="s">
        <v>27</v>
      </c>
      <c r="B16" s="33">
        <v>44100</v>
      </c>
      <c r="C16" s="7">
        <v>0.66319444444444442</v>
      </c>
      <c r="D16" s="7"/>
      <c r="E16" s="34"/>
      <c r="F16" s="4">
        <v>9.1207513610167261</v>
      </c>
      <c r="G16" s="22">
        <v>19.512159843922873</v>
      </c>
      <c r="H16" s="32">
        <v>170.40329513766963</v>
      </c>
      <c r="I16" s="22">
        <v>13.632056095700619</v>
      </c>
      <c r="J16" s="22">
        <v>21.573598740115123</v>
      </c>
      <c r="K16" s="22">
        <v>3.2666620004567704</v>
      </c>
      <c r="L16" s="32">
        <v>0.56960851176300653</v>
      </c>
      <c r="M16" s="35"/>
      <c r="N16" s="22">
        <v>9.4915000000000003</v>
      </c>
      <c r="O16" s="22">
        <v>130.33799999999999</v>
      </c>
      <c r="P16" s="32">
        <v>0.16350000000000001</v>
      </c>
      <c r="Q16" s="22">
        <v>3.6932459905127633E-2</v>
      </c>
      <c r="R16" s="22">
        <v>9.9500000000000005E-2</v>
      </c>
      <c r="S16" s="22">
        <v>4.3999999999999997E-2</v>
      </c>
      <c r="T16" s="32">
        <v>1.7321380975375666E-2</v>
      </c>
      <c r="U16" s="36" t="s">
        <v>44</v>
      </c>
      <c r="V16" s="36" t="s">
        <v>44</v>
      </c>
      <c r="W16" s="22">
        <f t="shared" si="6"/>
        <v>369.09388032962801</v>
      </c>
      <c r="X16" s="32">
        <f t="shared" si="7"/>
        <v>10.659923244975159</v>
      </c>
      <c r="Y16" s="22">
        <f t="shared" si="8"/>
        <v>2.9898181900000003</v>
      </c>
      <c r="Z16" s="35"/>
      <c r="AA16" s="4" t="s">
        <v>47</v>
      </c>
    </row>
    <row r="17" spans="1:27" s="4" customFormat="1" x14ac:dyDescent="0.35">
      <c r="A17" s="4" t="s">
        <v>28</v>
      </c>
      <c r="B17" s="33">
        <v>44100</v>
      </c>
      <c r="C17" s="7">
        <v>0.52430555555555558</v>
      </c>
      <c r="D17" s="7"/>
      <c r="E17" s="34"/>
      <c r="F17" s="4">
        <v>9.5725712716655309</v>
      </c>
      <c r="G17" s="22">
        <v>20.478744938537677</v>
      </c>
      <c r="H17" s="32">
        <v>112.48189556575454</v>
      </c>
      <c r="I17" s="22">
        <v>7.0014981917760784</v>
      </c>
      <c r="J17" s="22">
        <v>17.43514084836772</v>
      </c>
      <c r="K17" s="22">
        <v>1.0709982268754989</v>
      </c>
      <c r="L17" s="32">
        <v>0.34197511287319449</v>
      </c>
      <c r="M17" s="35"/>
      <c r="N17" s="22">
        <v>5.3985000000000003</v>
      </c>
      <c r="O17" s="22">
        <v>24.980499999999999</v>
      </c>
      <c r="P17" s="32">
        <v>0.76149999999999995</v>
      </c>
      <c r="Q17" s="22">
        <v>0.17201264964987575</v>
      </c>
      <c r="R17" s="22">
        <v>0.1065</v>
      </c>
      <c r="S17" s="22">
        <v>5.2000000000000005E-2</v>
      </c>
      <c r="T17" s="32">
        <v>0</v>
      </c>
      <c r="U17" s="36" t="s">
        <v>44</v>
      </c>
      <c r="V17" s="36" t="s">
        <v>44</v>
      </c>
      <c r="W17" s="22">
        <f t="shared" si="6"/>
        <v>190.10925288418474</v>
      </c>
      <c r="X17" s="32">
        <f t="shared" si="7"/>
        <v>6.9826319283067715</v>
      </c>
      <c r="Y17" s="22">
        <f t="shared" si="8"/>
        <v>0.69092589000000004</v>
      </c>
      <c r="Z17" s="35"/>
      <c r="AA17" s="4" t="s">
        <v>47</v>
      </c>
    </row>
    <row r="18" spans="1:27" x14ac:dyDescent="0.35">
      <c r="A18" s="4"/>
      <c r="B18" s="33"/>
      <c r="C18" s="7"/>
      <c r="D18" s="7"/>
      <c r="E18" s="4"/>
      <c r="F18" s="4"/>
      <c r="G18" s="22"/>
      <c r="H18" s="32"/>
      <c r="I18" s="22"/>
      <c r="J18" s="22"/>
      <c r="K18" s="22"/>
      <c r="L18" s="32"/>
      <c r="M18" s="22"/>
      <c r="N18" s="22"/>
      <c r="O18" s="22"/>
      <c r="P18" s="32"/>
      <c r="Q18" s="22"/>
      <c r="R18" s="22"/>
      <c r="S18" s="22"/>
      <c r="T18" s="32"/>
      <c r="U18" s="22"/>
      <c r="V18" s="22"/>
      <c r="W18" s="22"/>
      <c r="X18" s="32"/>
      <c r="Y18" s="22"/>
      <c r="Z18" s="22"/>
      <c r="AA18" s="4"/>
    </row>
    <row r="19" spans="1:27" s="4" customFormat="1" x14ac:dyDescent="0.35">
      <c r="A19" s="4" t="s">
        <v>39</v>
      </c>
      <c r="B19" s="33">
        <v>44370</v>
      </c>
      <c r="C19" s="7">
        <v>0.51041666666666663</v>
      </c>
      <c r="D19" s="7"/>
      <c r="E19" s="4">
        <v>730.3</v>
      </c>
      <c r="F19" s="4">
        <v>14.782650546131464</v>
      </c>
      <c r="G19" s="22">
        <f t="shared" ref="G19:G20" si="10">F19*((28.086+(2*15.9994))/28.086)</f>
        <v>31.624745479391862</v>
      </c>
      <c r="H19" s="32">
        <v>110.08954664655248</v>
      </c>
      <c r="I19" s="22">
        <v>16.444725170929409</v>
      </c>
      <c r="J19" s="22">
        <v>25.170479007661985</v>
      </c>
      <c r="K19" s="22">
        <v>3.5432694939264402</v>
      </c>
      <c r="L19" s="32">
        <v>0.70504844946661438</v>
      </c>
      <c r="M19" s="22">
        <v>315.67212897783884</v>
      </c>
      <c r="N19" s="22">
        <v>14.452999999999999</v>
      </c>
      <c r="O19" s="22">
        <v>80.584000000000003</v>
      </c>
      <c r="P19" s="32">
        <v>0.106</v>
      </c>
      <c r="Q19" s="22">
        <f t="shared" ref="Q19:Q20" si="11">P19/4.427</f>
        <v>2.3943980121978767E-2</v>
      </c>
      <c r="R19" s="22">
        <v>0.24299999999999999</v>
      </c>
      <c r="S19" s="22">
        <v>6.9000000000000006E-2</v>
      </c>
      <c r="T19" s="32">
        <v>3.2560686282620099E-2</v>
      </c>
      <c r="U19" s="22">
        <v>0.71180705888236906</v>
      </c>
      <c r="V19" s="22">
        <v>5.6139137423492098</v>
      </c>
      <c r="W19" s="22">
        <f t="shared" ref="W19:W20" si="12">SUM(G19:L19)+0.4917*M19+SUM(N19:P19)+R19+S19</f>
        <v>438.24880006633214</v>
      </c>
      <c r="X19" s="32">
        <f t="shared" ref="X19:X20" si="13">0.0499*H19+0.08226*I19+0.0435*J19+0.02557*K19+0.02283</f>
        <v>8.0545587080166179</v>
      </c>
      <c r="Y19" s="22">
        <f t="shared" ref="Y19:Y20" si="14">0.01639*M19+0.02821*N19+0.02082*O19+0.01613*P19+0.05264*R19+0.012514*S19</f>
        <v>7.2747089699467784</v>
      </c>
      <c r="Z19" s="22">
        <f t="shared" ref="Z19:Z20" si="15">(X19-Y19)/(X19+Y19)*100</f>
        <v>5.087325464287594</v>
      </c>
    </row>
    <row r="20" spans="1:27" s="4" customFormat="1" x14ac:dyDescent="0.35">
      <c r="A20" s="4" t="s">
        <v>37</v>
      </c>
      <c r="B20" s="33">
        <v>44369</v>
      </c>
      <c r="C20" s="7">
        <v>0.59027777777777779</v>
      </c>
      <c r="D20" s="7"/>
      <c r="E20" s="4">
        <v>949.7</v>
      </c>
      <c r="F20" s="4">
        <v>16.647449321387821</v>
      </c>
      <c r="G20" s="22">
        <f t="shared" si="10"/>
        <v>35.614137398907751</v>
      </c>
      <c r="H20" s="32">
        <v>167.32846017962208</v>
      </c>
      <c r="I20" s="22">
        <v>15.643712518015549</v>
      </c>
      <c r="J20" s="22">
        <v>24.860436652077269</v>
      </c>
      <c r="K20" s="22">
        <v>3.9215886981508912</v>
      </c>
      <c r="L20" s="32">
        <v>0.72263627505468131</v>
      </c>
      <c r="M20" s="22">
        <v>510.94490029767672</v>
      </c>
      <c r="N20" s="22">
        <v>37.227000000000004</v>
      </c>
      <c r="O20" s="22">
        <v>36.335000000000001</v>
      </c>
      <c r="P20" s="32">
        <v>0.161</v>
      </c>
      <c r="Q20" s="22">
        <f t="shared" si="11"/>
        <v>3.6367743392816808E-2</v>
      </c>
      <c r="R20" s="22">
        <v>0.12</v>
      </c>
      <c r="S20" s="22">
        <v>0.1075</v>
      </c>
      <c r="T20" s="32">
        <v>8.7405276585305364E-2</v>
      </c>
      <c r="U20" s="22">
        <v>1.8690440748839987</v>
      </c>
      <c r="V20" s="22">
        <v>11.198833620327557</v>
      </c>
      <c r="W20" s="22">
        <f t="shared" si="12"/>
        <v>573.27307919819577</v>
      </c>
      <c r="X20" s="32">
        <f t="shared" si="13"/>
        <v>10.841075972072181</v>
      </c>
      <c r="Y20" s="22">
        <f t="shared" si="14"/>
        <v>10.19131427087892</v>
      </c>
      <c r="Z20" s="22">
        <f t="shared" si="15"/>
        <v>3.0893383666225276</v>
      </c>
    </row>
    <row r="21" spans="1:27" s="4" customFormat="1" x14ac:dyDescent="0.35">
      <c r="A21" s="4" t="s">
        <v>38</v>
      </c>
      <c r="B21" s="33">
        <v>44370</v>
      </c>
      <c r="C21" s="7">
        <v>0.54166666666666663</v>
      </c>
      <c r="D21" s="7"/>
      <c r="E21" s="4">
        <v>753.5</v>
      </c>
      <c r="F21" s="4">
        <v>13.198397688841311</v>
      </c>
      <c r="G21" s="22">
        <f t="shared" ref="G21:G23" si="16">F21*((28.086+(2*15.9994))/28.086)</f>
        <v>28.235529639482039</v>
      </c>
      <c r="H21" s="32">
        <v>137.45463019237695</v>
      </c>
      <c r="I21" s="22">
        <v>11.866234380241881</v>
      </c>
      <c r="J21" s="22">
        <v>10.996368586814476</v>
      </c>
      <c r="K21" s="22">
        <v>6.7566073598074716</v>
      </c>
      <c r="L21" s="32">
        <v>0.57577083812862628</v>
      </c>
      <c r="M21" s="22">
        <v>385.92023599587731</v>
      </c>
      <c r="N21" s="22">
        <v>19.930999999999997</v>
      </c>
      <c r="O21" s="22">
        <v>51.448</v>
      </c>
      <c r="P21" s="32">
        <v>0.46950000000000003</v>
      </c>
      <c r="Q21" s="22">
        <f t="shared" ref="Q21:Q23" si="17">P21/4.427</f>
        <v>0.106053761011972</v>
      </c>
      <c r="R21" s="22">
        <v>0.159</v>
      </c>
      <c r="S21" s="22">
        <v>8.4000000000000005E-2</v>
      </c>
      <c r="T21" s="32">
        <v>2.3070353954307656E-2</v>
      </c>
      <c r="U21" s="22">
        <v>0.79555416161683712</v>
      </c>
      <c r="V21" s="22">
        <v>2.6809207833998512</v>
      </c>
      <c r="W21" s="22">
        <f t="shared" ref="W21:W23" si="18">SUM(G21:L21)+0.4917*M21+SUM(N21:P21)+R21+S21</f>
        <v>457.73362103602426</v>
      </c>
      <c r="X21" s="32">
        <f t="shared" ref="X21:X23" si="19">0.0499*H21+0.08226*I21+0.0435*J21+0.02557*K21+0.02283</f>
        <v>8.5090409704350147</v>
      </c>
      <c r="Y21" s="22">
        <f t="shared" ref="Y21:Y23" si="20">0.01639*M21+0.02821*N21+0.02082*O21+0.01613*P21+0.05264*R21+0.012514*S21</f>
        <v>7.975627508972428</v>
      </c>
      <c r="Z21" s="22">
        <f t="shared" ref="Z21:Z23" si="21">(X21-Y21)/(X21+Y21)*100</f>
        <v>3.2358155223377643</v>
      </c>
    </row>
    <row r="22" spans="1:27" s="4" customFormat="1" x14ac:dyDescent="0.35">
      <c r="B22" s="33"/>
      <c r="C22" s="7"/>
      <c r="D22" s="7"/>
      <c r="G22" s="22"/>
      <c r="H22" s="32"/>
      <c r="I22" s="22"/>
      <c r="J22" s="22"/>
      <c r="K22" s="22"/>
      <c r="L22" s="32"/>
      <c r="M22" s="22"/>
      <c r="N22" s="22"/>
      <c r="O22" s="22"/>
      <c r="P22" s="32"/>
      <c r="Q22" s="22"/>
      <c r="R22" s="22"/>
      <c r="S22" s="22"/>
      <c r="T22" s="32"/>
      <c r="U22" s="22"/>
      <c r="V22" s="22"/>
      <c r="W22" s="22"/>
      <c r="X22" s="32"/>
      <c r="Y22" s="22"/>
      <c r="Z22" s="22"/>
    </row>
    <row r="23" spans="1:27" s="11" customFormat="1" x14ac:dyDescent="0.35">
      <c r="A23" s="4" t="s">
        <v>36</v>
      </c>
      <c r="B23" s="33">
        <v>44483</v>
      </c>
      <c r="C23" s="39">
        <v>0.40138888888888885</v>
      </c>
      <c r="D23" s="39"/>
      <c r="E23" s="4">
        <v>939.1</v>
      </c>
      <c r="F23" s="4">
        <v>9.4747640804933688</v>
      </c>
      <c r="G23" s="22">
        <f t="shared" si="16"/>
        <v>20.269504551151037</v>
      </c>
      <c r="H23" s="32">
        <v>137.39235078384641</v>
      </c>
      <c r="I23" s="22">
        <v>16.195576650214583</v>
      </c>
      <c r="J23" s="22">
        <v>43.695354939109585</v>
      </c>
      <c r="K23" s="22">
        <v>5.154703211165236</v>
      </c>
      <c r="L23" s="32">
        <v>0.5980875352346755</v>
      </c>
      <c r="M23" s="22">
        <v>398.05914120514734</v>
      </c>
      <c r="N23" s="22">
        <v>47.28</v>
      </c>
      <c r="O23" s="22">
        <v>91.292500000000004</v>
      </c>
      <c r="P23" s="32">
        <v>2.3585000000000003</v>
      </c>
      <c r="Q23" s="22">
        <f t="shared" si="17"/>
        <v>0.53275355771402766</v>
      </c>
      <c r="R23" s="22">
        <v>0.19</v>
      </c>
      <c r="S23" s="22">
        <v>0</v>
      </c>
      <c r="T23" s="32">
        <v>7.5226029914317427E-2</v>
      </c>
      <c r="U23" s="36" t="s">
        <v>44</v>
      </c>
      <c r="V23" s="36" t="s">
        <v>44</v>
      </c>
      <c r="W23" s="22">
        <f t="shared" si="18"/>
        <v>560.15225740129245</v>
      </c>
      <c r="X23" s="32">
        <f t="shared" si="19"/>
        <v>10.24351014032135</v>
      </c>
      <c r="Y23" s="22">
        <f t="shared" si="20"/>
        <v>9.8067121793523651</v>
      </c>
      <c r="Z23" s="22">
        <f t="shared" si="21"/>
        <v>2.1785192902344481</v>
      </c>
      <c r="AA23" s="4"/>
    </row>
    <row r="24" spans="1:27" s="4" customFormat="1" x14ac:dyDescent="0.35">
      <c r="C24" s="7"/>
      <c r="D24" s="7"/>
      <c r="E24" s="8"/>
      <c r="F24" s="8"/>
      <c r="G24" s="8"/>
      <c r="H24" s="25"/>
      <c r="I24" s="25"/>
      <c r="J24" s="25"/>
      <c r="K24" s="8"/>
      <c r="L24" s="8"/>
      <c r="M24" s="9"/>
      <c r="N24" s="25"/>
      <c r="O24" s="25"/>
      <c r="P24" s="8"/>
      <c r="Q24" s="8"/>
      <c r="R24" s="8"/>
      <c r="S24" s="18"/>
      <c r="T24" s="18"/>
      <c r="U24" s="18"/>
      <c r="V24" s="18"/>
      <c r="X24" s="21"/>
      <c r="Y24" s="21"/>
    </row>
    <row r="25" spans="1:27" s="4" customFormat="1" x14ac:dyDescent="0.35">
      <c r="A25" s="4" t="s">
        <v>48</v>
      </c>
      <c r="B25" s="40">
        <v>44669</v>
      </c>
      <c r="C25" s="30">
        <v>0.64236111111111105</v>
      </c>
      <c r="D25" s="30"/>
      <c r="E25" s="8">
        <v>820.9</v>
      </c>
      <c r="F25" s="41">
        <v>12.016677123027794</v>
      </c>
      <c r="G25" s="42">
        <v>25.707457153090523</v>
      </c>
      <c r="H25" s="43">
        <v>90.678854785913103</v>
      </c>
      <c r="I25" s="41">
        <v>15.458756954791935</v>
      </c>
      <c r="J25" s="41">
        <v>46.810347776442399</v>
      </c>
      <c r="K25" s="41">
        <v>6.2571143842821497</v>
      </c>
      <c r="L25" s="43">
        <v>0.6078250725051122</v>
      </c>
      <c r="M25" s="41">
        <v>278.83286754176657</v>
      </c>
      <c r="N25" s="41">
        <v>68.345474989931546</v>
      </c>
      <c r="O25" s="41">
        <v>90.545072251308909</v>
      </c>
      <c r="P25" s="43">
        <v>8.690906161900927E-2</v>
      </c>
      <c r="Q25" s="41">
        <v>1.9631592866277227E-2</v>
      </c>
      <c r="R25" s="41">
        <v>0.23805525573902539</v>
      </c>
      <c r="S25" s="41">
        <v>8.8798389045509463E-2</v>
      </c>
      <c r="T25" s="43">
        <v>4.9588054265712847E-2</v>
      </c>
      <c r="U25" s="10">
        <v>2.2353384272688701</v>
      </c>
      <c r="V25" s="44">
        <v>0</v>
      </c>
      <c r="W25" s="41">
        <v>481.9267870449558</v>
      </c>
      <c r="X25" s="43">
        <v>8.015586743999588</v>
      </c>
      <c r="Y25" s="22">
        <v>8.3982892476143061</v>
      </c>
      <c r="Z25" s="41">
        <v>-2.3315791091040703</v>
      </c>
    </row>
    <row r="26" spans="1:27" s="4" customFormat="1" x14ac:dyDescent="0.35">
      <c r="A26" s="4" t="s">
        <v>49</v>
      </c>
      <c r="B26" s="40">
        <v>44669</v>
      </c>
      <c r="C26" s="30">
        <v>0.54513888888888895</v>
      </c>
      <c r="D26" s="30"/>
      <c r="E26" s="8">
        <v>798.8</v>
      </c>
      <c r="F26" s="41">
        <v>13.345314436848092</v>
      </c>
      <c r="G26" s="41">
        <v>28.549830836542416</v>
      </c>
      <c r="H26" s="43">
        <v>131.79033766471403</v>
      </c>
      <c r="I26" s="41">
        <v>21.607909673722187</v>
      </c>
      <c r="J26" s="41">
        <v>19.000178663094147</v>
      </c>
      <c r="K26" s="41">
        <v>3.6991164417226257</v>
      </c>
      <c r="L26" s="43">
        <v>1.1489151586607051</v>
      </c>
      <c r="M26" s="41">
        <v>481.12297895743785</v>
      </c>
      <c r="N26" s="41">
        <v>7.4807391906695013</v>
      </c>
      <c r="O26" s="41">
        <v>40.003682872607762</v>
      </c>
      <c r="P26" s="43">
        <v>4.5358560474257362E-2</v>
      </c>
      <c r="Q26" s="41">
        <v>1.0245891229784813E-2</v>
      </c>
      <c r="R26" s="41">
        <v>7.787979251240415E-2</v>
      </c>
      <c r="S26" s="41">
        <v>4.4502738578516658E-2</v>
      </c>
      <c r="T26" s="43">
        <v>3.9136931295771206E-2</v>
      </c>
      <c r="U26" s="10">
        <v>0.21390419585658582</v>
      </c>
      <c r="V26" s="44">
        <v>4.5499353217924998</v>
      </c>
      <c r="W26" s="41">
        <v>490.01662034667072</v>
      </c>
      <c r="X26" s="43">
        <v>9.2977286784890598</v>
      </c>
      <c r="Y26" s="41">
        <v>8.9349020882177594</v>
      </c>
      <c r="Z26" s="41">
        <v>1.9899848514117315</v>
      </c>
    </row>
    <row r="27" spans="1:27" s="4" customFormat="1" x14ac:dyDescent="0.35">
      <c r="C27" s="7"/>
      <c r="D27" s="7"/>
      <c r="E27" s="8"/>
      <c r="F27" s="8"/>
      <c r="G27" s="8"/>
      <c r="H27" s="25"/>
      <c r="I27" s="25"/>
      <c r="J27" s="25"/>
      <c r="K27" s="8"/>
      <c r="L27" s="8"/>
      <c r="M27" s="9"/>
      <c r="N27" s="25"/>
      <c r="O27" s="25"/>
      <c r="P27" s="8"/>
      <c r="Q27" s="8"/>
      <c r="R27" s="8"/>
      <c r="S27" s="18"/>
      <c r="T27" s="18"/>
      <c r="U27" s="18"/>
      <c r="V27" s="18"/>
      <c r="X27" s="21"/>
      <c r="Y27" s="21"/>
    </row>
    <row r="28" spans="1:27" s="4" customFormat="1" x14ac:dyDescent="0.35">
      <c r="C28" s="7"/>
      <c r="D28" s="7"/>
      <c r="E28" s="8"/>
      <c r="F28" s="8"/>
      <c r="L28" s="8"/>
      <c r="M28" s="9"/>
      <c r="N28" s="25"/>
      <c r="O28" s="25"/>
      <c r="P28" s="8"/>
      <c r="Q28" s="8"/>
      <c r="R28" s="8"/>
      <c r="S28" s="18"/>
      <c r="T28" s="18"/>
      <c r="U28" s="18"/>
      <c r="V28" s="18"/>
      <c r="X28" s="21"/>
      <c r="Y28" s="21"/>
    </row>
    <row r="29" spans="1:27" s="4" customFormat="1" x14ac:dyDescent="0.35">
      <c r="C29" s="7"/>
      <c r="D29" s="7"/>
      <c r="E29" s="8"/>
      <c r="F29" s="8"/>
      <c r="G29" s="8"/>
      <c r="H29" s="25"/>
      <c r="I29" s="25"/>
      <c r="J29" s="25"/>
      <c r="K29" s="8"/>
      <c r="L29"/>
      <c r="M29"/>
      <c r="N29"/>
      <c r="O29"/>
      <c r="P29"/>
      <c r="Q29"/>
      <c r="R29"/>
      <c r="S29"/>
      <c r="T29"/>
      <c r="U29"/>
      <c r="V29"/>
      <c r="W29"/>
      <c r="Y29"/>
      <c r="Z29"/>
      <c r="AA29"/>
    </row>
    <row r="30" spans="1:27" s="4" customFormat="1" x14ac:dyDescent="0.35">
      <c r="C30" s="7"/>
      <c r="D30" s="7"/>
      <c r="E30" s="8"/>
      <c r="F30" s="8"/>
      <c r="G30" s="8"/>
      <c r="H30" s="25"/>
      <c r="I30" s="25"/>
      <c r="J30" s="25"/>
      <c r="K30" s="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4" customFormat="1" x14ac:dyDescent="0.35">
      <c r="A31" s="12"/>
      <c r="B31" s="13"/>
      <c r="C31" s="31"/>
      <c r="D31" s="31"/>
      <c r="E31" s="8"/>
      <c r="F31" s="8"/>
      <c r="G31" s="8"/>
      <c r="H31" s="25"/>
      <c r="I31" s="25"/>
      <c r="J31" s="25"/>
      <c r="K31" s="8"/>
    </row>
    <row r="32" spans="1:27" s="4" customFormat="1" x14ac:dyDescent="0.35">
      <c r="A32" s="5"/>
      <c r="B32" s="6"/>
      <c r="C32" s="7"/>
      <c r="D32" s="7"/>
      <c r="E32" s="8"/>
      <c r="F32" s="8"/>
      <c r="G32" s="8"/>
      <c r="H32" s="25"/>
      <c r="I32" s="25"/>
      <c r="J32" s="25"/>
      <c r="K32" s="8"/>
      <c r="L32" s="8"/>
      <c r="M32" s="9"/>
      <c r="N32" s="25"/>
      <c r="O32" s="25"/>
      <c r="P32" s="8"/>
      <c r="Q32" s="8"/>
      <c r="R32" s="8"/>
      <c r="S32" s="18"/>
      <c r="T32" s="18"/>
      <c r="U32" s="18"/>
      <c r="V32" s="18"/>
      <c r="X32" s="21"/>
      <c r="Y32" s="21"/>
    </row>
    <row r="33" spans="1:25" s="4" customFormat="1" x14ac:dyDescent="0.35">
      <c r="A33" s="5"/>
      <c r="B33" s="6"/>
      <c r="C33" s="7"/>
      <c r="D33" s="7"/>
      <c r="E33" s="8"/>
      <c r="F33" s="8"/>
      <c r="G33" s="8"/>
      <c r="H33" s="25"/>
      <c r="I33" s="25"/>
      <c r="J33" s="25"/>
      <c r="K33" s="8"/>
      <c r="L33" s="8"/>
      <c r="M33" s="9"/>
      <c r="N33" s="25"/>
      <c r="O33" s="25"/>
      <c r="P33" s="8"/>
      <c r="Q33" s="8"/>
      <c r="R33" s="8"/>
      <c r="S33" s="18"/>
      <c r="T33" s="18"/>
      <c r="U33" s="18"/>
      <c r="V33" s="18"/>
      <c r="X33" s="21"/>
      <c r="Y33" s="21"/>
    </row>
    <row r="34" spans="1:25" s="4" customFormat="1" x14ac:dyDescent="0.35">
      <c r="A34" s="5"/>
      <c r="B34" s="6"/>
      <c r="C34" s="7"/>
      <c r="D34" s="7"/>
      <c r="E34" s="8"/>
      <c r="F34" s="8"/>
      <c r="G34" s="8"/>
      <c r="H34" s="25"/>
      <c r="I34" s="25"/>
      <c r="J34" s="25"/>
      <c r="K34" s="8"/>
      <c r="L34" s="8"/>
      <c r="M34" s="9"/>
      <c r="N34" s="25"/>
      <c r="O34" s="25"/>
      <c r="P34" s="8"/>
      <c r="Q34" s="8"/>
      <c r="R34" s="8"/>
      <c r="S34" s="18"/>
      <c r="T34" s="18"/>
      <c r="U34" s="18"/>
      <c r="V34" s="18"/>
      <c r="X34" s="21"/>
      <c r="Y34" s="21"/>
    </row>
    <row r="35" spans="1:25" s="4" customFormat="1" x14ac:dyDescent="0.35">
      <c r="A35" s="5"/>
      <c r="B35" s="6"/>
      <c r="C35" s="7"/>
      <c r="D35" s="7"/>
      <c r="E35" s="8"/>
      <c r="F35" s="8"/>
      <c r="G35" s="8"/>
      <c r="H35" s="25"/>
      <c r="I35" s="25"/>
      <c r="J35" s="25"/>
      <c r="K35" s="8"/>
      <c r="L35" s="8"/>
      <c r="M35" s="9"/>
      <c r="N35" s="25"/>
      <c r="O35" s="25"/>
      <c r="P35" s="8"/>
      <c r="Q35" s="8"/>
      <c r="R35" s="8"/>
      <c r="S35" s="18"/>
      <c r="T35" s="18"/>
      <c r="U35" s="18"/>
      <c r="V35" s="18"/>
      <c r="X35" s="21"/>
      <c r="Y35" s="21"/>
    </row>
    <row r="36" spans="1:25" s="4" customFormat="1" x14ac:dyDescent="0.35">
      <c r="A36" s="5"/>
      <c r="B36" s="6"/>
      <c r="C36" s="7"/>
      <c r="D36" s="7"/>
      <c r="E36" s="8"/>
      <c r="F36" s="8"/>
      <c r="G36" s="8"/>
      <c r="H36" s="25"/>
      <c r="I36" s="25"/>
      <c r="J36" s="25"/>
      <c r="K36" s="8"/>
      <c r="L36" s="8"/>
      <c r="M36" s="9"/>
      <c r="N36" s="25"/>
      <c r="O36" s="25"/>
      <c r="P36" s="8"/>
      <c r="Q36" s="8"/>
      <c r="R36" s="8"/>
      <c r="S36" s="18"/>
      <c r="T36" s="18"/>
      <c r="U36" s="18"/>
      <c r="V36" s="18"/>
      <c r="X36" s="21"/>
      <c r="Y36" s="21"/>
    </row>
    <row r="37" spans="1:25" s="4" customFormat="1" x14ac:dyDescent="0.35">
      <c r="A37" s="5"/>
      <c r="B37" s="6"/>
      <c r="C37" s="7"/>
      <c r="D37" s="7"/>
      <c r="E37" s="8"/>
      <c r="F37" s="8"/>
      <c r="G37" s="8"/>
      <c r="H37" s="25"/>
      <c r="I37" s="25"/>
      <c r="J37" s="25"/>
      <c r="K37" s="8"/>
      <c r="L37" s="8"/>
      <c r="M37" s="9"/>
      <c r="N37" s="25"/>
      <c r="O37" s="25"/>
      <c r="P37" s="8"/>
      <c r="Q37" s="8"/>
      <c r="R37" s="8"/>
      <c r="S37" s="18"/>
      <c r="T37" s="18"/>
      <c r="U37" s="18"/>
      <c r="V37" s="18"/>
      <c r="X37" s="21"/>
      <c r="Y37" s="21"/>
    </row>
    <row r="38" spans="1:25" s="4" customFormat="1" x14ac:dyDescent="0.35">
      <c r="A38" s="5"/>
      <c r="B38" s="6"/>
      <c r="C38" s="7"/>
      <c r="D38" s="7"/>
      <c r="E38" s="10"/>
      <c r="F38" s="8"/>
      <c r="G38" s="10"/>
      <c r="H38" s="26"/>
      <c r="I38" s="26"/>
      <c r="J38" s="26"/>
      <c r="K38" s="10"/>
      <c r="L38" s="8"/>
      <c r="M38" s="9"/>
      <c r="N38" s="25"/>
      <c r="O38" s="25"/>
      <c r="P38" s="8"/>
      <c r="Q38" s="8"/>
      <c r="R38" s="8"/>
      <c r="S38" s="18"/>
      <c r="T38" s="18"/>
      <c r="U38" s="18"/>
      <c r="V38" s="18"/>
      <c r="X38" s="21"/>
      <c r="Y38" s="21"/>
    </row>
    <row r="39" spans="1:25" s="4" customFormat="1" x14ac:dyDescent="0.35">
      <c r="A39" s="5"/>
      <c r="B39" s="6"/>
      <c r="C39" s="7"/>
      <c r="D39" s="7"/>
      <c r="E39" s="10"/>
      <c r="F39" s="8"/>
      <c r="G39" s="10"/>
      <c r="H39" s="26"/>
      <c r="I39" s="26"/>
      <c r="J39" s="26"/>
      <c r="K39" s="10"/>
      <c r="L39" s="8"/>
      <c r="M39" s="9"/>
      <c r="N39" s="25"/>
      <c r="O39" s="25"/>
      <c r="P39" s="8"/>
      <c r="Q39" s="8"/>
      <c r="R39" s="8"/>
      <c r="S39" s="18"/>
      <c r="T39" s="18"/>
      <c r="U39" s="18"/>
      <c r="V39" s="18"/>
      <c r="X39" s="21"/>
      <c r="Y39" s="21"/>
    </row>
    <row r="40" spans="1:25" s="4" customFormat="1" x14ac:dyDescent="0.35">
      <c r="A40" s="5"/>
      <c r="B40" s="6"/>
      <c r="C40" s="7"/>
      <c r="D40" s="7"/>
      <c r="E40" s="10"/>
      <c r="F40" s="8"/>
      <c r="G40" s="10"/>
      <c r="H40" s="26"/>
      <c r="I40" s="26"/>
      <c r="J40" s="26"/>
      <c r="K40" s="10"/>
      <c r="L40" s="8"/>
      <c r="M40" s="9"/>
      <c r="N40" s="25"/>
      <c r="O40" s="25"/>
      <c r="P40" s="8"/>
      <c r="Q40" s="8"/>
      <c r="R40" s="8"/>
      <c r="S40" s="18"/>
      <c r="T40" s="18"/>
      <c r="U40" s="18"/>
      <c r="V40" s="18"/>
      <c r="X40" s="21"/>
      <c r="Y40" s="21"/>
    </row>
    <row r="41" spans="1:25" x14ac:dyDescent="0.35">
      <c r="A41" s="14"/>
      <c r="B41" s="15"/>
    </row>
    <row r="42" spans="1:25" x14ac:dyDescent="0.35">
      <c r="A42" s="14"/>
      <c r="B42" s="15"/>
    </row>
    <row r="43" spans="1:25" x14ac:dyDescent="0.35">
      <c r="A43" s="16"/>
      <c r="B43" s="15"/>
      <c r="C43" s="29"/>
      <c r="D43" s="29"/>
    </row>
    <row r="44" spans="1:25" x14ac:dyDescent="0.35">
      <c r="A44" s="16"/>
      <c r="B44" s="15"/>
      <c r="C44" s="29"/>
      <c r="D44" s="29"/>
    </row>
    <row r="45" spans="1:25" x14ac:dyDescent="0.35">
      <c r="A45" s="16"/>
      <c r="B45" s="15"/>
      <c r="C45" s="29"/>
      <c r="D45" s="29"/>
    </row>
    <row r="47" spans="1:25" x14ac:dyDescent="0.35">
      <c r="B47" s="15"/>
    </row>
    <row r="48" spans="1:25" x14ac:dyDescent="0.35">
      <c r="B48" s="15"/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info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 Veisi</dc:creator>
  <cp:lastModifiedBy>jbutler</cp:lastModifiedBy>
  <dcterms:created xsi:type="dcterms:W3CDTF">2021-03-19T18:10:25Z</dcterms:created>
  <dcterms:modified xsi:type="dcterms:W3CDTF">2022-05-15T10:49:47Z</dcterms:modified>
</cp:coreProperties>
</file>